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20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ables/table10.xml" ContentType="application/vnd.openxmlformats-officedocument.spreadsheetml.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19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ThisWorkbook"/>
  <bookViews>
    <workbookView xWindow="0" yWindow="0" windowWidth="20490" windowHeight="7755" tabRatio="910"/>
  </bookViews>
  <sheets>
    <sheet name="Team Card" sheetId="22" r:id="rId1"/>
    <sheet name="GAMES" sheetId="19" r:id="rId2"/>
  </sheets>
  <definedNames>
    <definedName name="_xlnm._FilterDatabase" localSheetId="1" hidden="1">GAMES!#REF!</definedName>
    <definedName name="_xlnm.Criteria" localSheetId="1">GAMES!$F$1:$F$2</definedName>
    <definedName name="_xlnm.Extract" localSheetId="1">GAMES!#REF!</definedName>
    <definedName name="Table1">" "</definedName>
  </definedName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23" i="19"/>
  <c r="B626"/>
  <c r="B627"/>
  <c r="B631"/>
  <c r="B634"/>
  <c r="B636"/>
  <c r="B637"/>
  <c r="B638"/>
  <c r="B640"/>
  <c r="B641"/>
  <c r="B642"/>
  <c r="B643"/>
  <c r="B644"/>
  <c r="B588"/>
  <c r="B589"/>
  <c r="B590"/>
  <c r="B591"/>
  <c r="B592"/>
  <c r="B593"/>
  <c r="B594"/>
  <c r="B595"/>
  <c r="B596"/>
  <c r="B597"/>
  <c r="B598"/>
  <c r="B599"/>
  <c r="B600"/>
  <c r="B601"/>
  <c r="B602"/>
  <c r="B603"/>
  <c r="B604"/>
  <c r="B605"/>
  <c r="B606"/>
  <c r="B607"/>
  <c r="B608"/>
  <c r="B609"/>
  <c r="B610"/>
  <c r="B611"/>
  <c r="B612"/>
  <c r="B613"/>
  <c r="B558"/>
  <c r="B559"/>
  <c r="B561"/>
  <c r="B563"/>
  <c r="B567"/>
  <c r="B568"/>
  <c r="B569"/>
  <c r="B570"/>
  <c r="B572"/>
  <c r="B573"/>
  <c r="B574"/>
  <c r="B578"/>
  <c r="B579"/>
  <c r="B580"/>
  <c r="B524"/>
  <c r="B525"/>
  <c r="B526"/>
  <c r="B527"/>
  <c r="B528"/>
  <c r="B529"/>
  <c r="B530"/>
  <c r="B531"/>
  <c r="B532"/>
  <c r="B533"/>
  <c r="B534"/>
  <c r="B535"/>
  <c r="B536"/>
  <c r="B537"/>
  <c r="B538"/>
  <c r="B539"/>
  <c r="B540"/>
  <c r="B541"/>
  <c r="B542"/>
  <c r="B543"/>
  <c r="B544"/>
  <c r="B545"/>
  <c r="B546"/>
  <c r="B547"/>
  <c r="B548"/>
  <c r="B549"/>
  <c r="B492"/>
  <c r="B497"/>
  <c r="B498"/>
  <c r="B499"/>
  <c r="B502"/>
  <c r="B503"/>
  <c r="B504"/>
  <c r="B506"/>
  <c r="B508"/>
  <c r="B509"/>
  <c r="B512"/>
  <c r="B513"/>
  <c r="B514"/>
  <c r="B515"/>
  <c r="B516"/>
  <c r="B463"/>
  <c r="B466"/>
  <c r="B467"/>
  <c r="B470"/>
  <c r="B471"/>
  <c r="B472"/>
  <c r="B474"/>
  <c r="B476"/>
  <c r="B477"/>
  <c r="B478"/>
  <c r="B480"/>
  <c r="B481"/>
  <c r="B482"/>
  <c r="B484"/>
  <c r="B429"/>
  <c r="B430"/>
  <c r="B431"/>
  <c r="B433"/>
  <c r="B435"/>
  <c r="B438"/>
  <c r="B439"/>
  <c r="B441"/>
  <c r="B442"/>
  <c r="B443"/>
  <c r="B444"/>
  <c r="B448"/>
  <c r="B449"/>
  <c r="B450"/>
  <c r="B452"/>
  <c r="B399"/>
  <c r="B401"/>
  <c r="B402"/>
  <c r="B403"/>
  <c r="B406"/>
  <c r="B409"/>
  <c r="B410"/>
  <c r="B412"/>
  <c r="B413"/>
  <c r="B414"/>
  <c r="B416"/>
  <c r="B417"/>
  <c r="B418"/>
  <c r="B419"/>
  <c r="B420"/>
  <c r="B389"/>
  <c r="B332"/>
  <c r="B335"/>
  <c r="B336"/>
  <c r="B337"/>
  <c r="B339"/>
  <c r="B341"/>
  <c r="B342"/>
  <c r="B345"/>
  <c r="B346"/>
  <c r="B348"/>
  <c r="B350"/>
  <c r="B352"/>
  <c r="B353"/>
  <c r="B355"/>
  <c r="B356"/>
  <c r="B300"/>
  <c r="B303"/>
  <c r="B304"/>
  <c r="B306"/>
  <c r="B307"/>
  <c r="B309"/>
  <c r="B310"/>
  <c r="B313"/>
  <c r="B314"/>
  <c r="B316"/>
  <c r="B317"/>
  <c r="B318"/>
  <c r="B322"/>
  <c r="B323"/>
  <c r="B324"/>
  <c r="B271"/>
  <c r="B275"/>
  <c r="B279"/>
  <c r="B280"/>
  <c r="B281"/>
  <c r="B282"/>
  <c r="B284"/>
  <c r="B285"/>
  <c r="B286"/>
  <c r="B287"/>
  <c r="B288"/>
  <c r="B289"/>
  <c r="B290"/>
  <c r="B291"/>
  <c r="B292"/>
  <c r="B237"/>
  <c r="B239"/>
  <c r="B241"/>
  <c r="B242"/>
  <c r="B243"/>
  <c r="B250"/>
  <c r="B252"/>
  <c r="B253"/>
  <c r="B254"/>
  <c r="B256"/>
  <c r="B257"/>
  <c r="B258"/>
  <c r="B259"/>
  <c r="B260"/>
  <c r="B209"/>
  <c r="B210"/>
  <c r="B212"/>
  <c r="B214"/>
  <c r="B215"/>
  <c r="B216"/>
  <c r="B218"/>
  <c r="B220"/>
  <c r="B222"/>
  <c r="B224"/>
  <c r="B225"/>
  <c r="B226"/>
  <c r="B227"/>
  <c r="B228"/>
  <c r="B173"/>
  <c r="B174"/>
  <c r="B175"/>
  <c r="B177"/>
  <c r="B179"/>
  <c r="B180"/>
  <c r="B186"/>
  <c r="B187"/>
  <c r="B191"/>
  <c r="B192"/>
  <c r="B193"/>
  <c r="B194"/>
  <c r="B195"/>
  <c r="B196"/>
  <c r="B164"/>
  <c r="B163"/>
  <c r="B162"/>
  <c r="B161"/>
  <c r="B160"/>
  <c r="B159"/>
  <c r="B158"/>
  <c r="B157"/>
  <c r="B132"/>
  <c r="B131"/>
  <c r="B100"/>
  <c r="B99"/>
  <c r="B68"/>
  <c r="B67"/>
  <c r="B66"/>
  <c r="B65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B36" l="1"/>
  <c r="B35"/>
  <c r="B34"/>
  <c r="L9" l="1"/>
  <c r="L41"/>
  <c r="L73"/>
  <c r="L105"/>
  <c r="L137"/>
  <c r="L169"/>
  <c r="L201"/>
  <c r="L233"/>
  <c r="L265"/>
  <c r="L297"/>
  <c r="L329"/>
  <c r="L361"/>
  <c r="L393"/>
  <c r="L425"/>
  <c r="L457"/>
  <c r="L489"/>
  <c r="L521"/>
  <c r="L553"/>
  <c r="L585"/>
  <c r="L617"/>
  <c r="K617"/>
  <c r="K585"/>
  <c r="K553"/>
  <c r="K521"/>
  <c r="K489"/>
  <c r="K457"/>
  <c r="K425"/>
  <c r="K393"/>
  <c r="K361"/>
  <c r="K329"/>
  <c r="K297"/>
  <c r="K265"/>
  <c r="K233"/>
  <c r="K201"/>
  <c r="K169"/>
  <c r="K137"/>
  <c r="K105"/>
  <c r="K73"/>
  <c r="K41"/>
  <c r="K9"/>
  <c r="D8" i="22" l="1"/>
  <c r="P8" s="1"/>
  <c r="D9"/>
  <c r="P9" s="1"/>
  <c r="D15"/>
  <c r="P15" s="1"/>
  <c r="D11"/>
  <c r="P11" s="1"/>
  <c r="D7"/>
  <c r="P7" s="1"/>
  <c r="D18"/>
  <c r="P18" s="1"/>
  <c r="D10"/>
  <c r="P10" s="1"/>
  <c r="M617" i="19"/>
  <c r="M585"/>
  <c r="M553"/>
  <c r="M521"/>
  <c r="M489"/>
  <c r="M457"/>
  <c r="M425"/>
  <c r="M393"/>
  <c r="M361"/>
  <c r="M329"/>
  <c r="M297"/>
  <c r="M265"/>
  <c r="M233"/>
  <c r="M201"/>
  <c r="M169"/>
  <c r="M137"/>
  <c r="M105"/>
  <c r="M73"/>
  <c r="M41"/>
  <c r="M9"/>
  <c r="E8" i="22"/>
  <c r="F8"/>
  <c r="G8"/>
  <c r="H8"/>
  <c r="I8"/>
  <c r="J8"/>
  <c r="K8"/>
  <c r="L8"/>
  <c r="E9"/>
  <c r="F9"/>
  <c r="G9"/>
  <c r="H9"/>
  <c r="I9"/>
  <c r="J9"/>
  <c r="K9"/>
  <c r="L9"/>
  <c r="E10"/>
  <c r="F10"/>
  <c r="G10"/>
  <c r="H10"/>
  <c r="I10"/>
  <c r="J10"/>
  <c r="K10"/>
  <c r="L10"/>
  <c r="E11"/>
  <c r="F11"/>
  <c r="G11"/>
  <c r="H11"/>
  <c r="I11"/>
  <c r="J11"/>
  <c r="K11"/>
  <c r="L11"/>
  <c r="D12"/>
  <c r="P12" s="1"/>
  <c r="E12"/>
  <c r="F12"/>
  <c r="G12"/>
  <c r="H12"/>
  <c r="I12"/>
  <c r="J12"/>
  <c r="K12"/>
  <c r="L12"/>
  <c r="D13"/>
  <c r="P13" s="1"/>
  <c r="E13"/>
  <c r="F13"/>
  <c r="G13"/>
  <c r="H13"/>
  <c r="I13"/>
  <c r="J13"/>
  <c r="K13"/>
  <c r="L13"/>
  <c r="D14"/>
  <c r="P14" s="1"/>
  <c r="E14"/>
  <c r="F14"/>
  <c r="G14"/>
  <c r="H14"/>
  <c r="I14"/>
  <c r="J14"/>
  <c r="K14"/>
  <c r="L14"/>
  <c r="E15"/>
  <c r="F15"/>
  <c r="G15"/>
  <c r="H15"/>
  <c r="I15"/>
  <c r="J15"/>
  <c r="K15"/>
  <c r="L15"/>
  <c r="D16"/>
  <c r="P16" s="1"/>
  <c r="E16"/>
  <c r="F16"/>
  <c r="G16"/>
  <c r="H16"/>
  <c r="I16"/>
  <c r="J16"/>
  <c r="K16"/>
  <c r="L16"/>
  <c r="D17"/>
  <c r="P17" s="1"/>
  <c r="E17"/>
  <c r="F17"/>
  <c r="G17"/>
  <c r="H17"/>
  <c r="I17"/>
  <c r="J17"/>
  <c r="K17"/>
  <c r="L17"/>
  <c r="E18"/>
  <c r="F18"/>
  <c r="G18"/>
  <c r="H18"/>
  <c r="I18"/>
  <c r="J18"/>
  <c r="K18"/>
  <c r="L18"/>
  <c r="D19"/>
  <c r="P19" s="1"/>
  <c r="E19"/>
  <c r="F19"/>
  <c r="G19"/>
  <c r="H19"/>
  <c r="I19"/>
  <c r="J19"/>
  <c r="K19"/>
  <c r="L19"/>
  <c r="D20"/>
  <c r="P20" s="1"/>
  <c r="E20"/>
  <c r="F20"/>
  <c r="G20"/>
  <c r="H20"/>
  <c r="I20"/>
  <c r="J20"/>
  <c r="K20"/>
  <c r="L20"/>
  <c r="D21"/>
  <c r="P21" s="1"/>
  <c r="E21"/>
  <c r="F21"/>
  <c r="G21"/>
  <c r="H21"/>
  <c r="I21"/>
  <c r="J21"/>
  <c r="K21"/>
  <c r="L21"/>
  <c r="D22"/>
  <c r="P22" s="1"/>
  <c r="E22"/>
  <c r="F22"/>
  <c r="G22"/>
  <c r="H22"/>
  <c r="I22"/>
  <c r="J22"/>
  <c r="K22"/>
  <c r="L22"/>
  <c r="D23"/>
  <c r="P23" s="1"/>
  <c r="E23"/>
  <c r="F23"/>
  <c r="G23"/>
  <c r="H23"/>
  <c r="I23"/>
  <c r="J23"/>
  <c r="K23"/>
  <c r="L23"/>
  <c r="D24"/>
  <c r="P24" s="1"/>
  <c r="E24"/>
  <c r="F24"/>
  <c r="G24"/>
  <c r="H24"/>
  <c r="I24"/>
  <c r="J24"/>
  <c r="K24"/>
  <c r="L24"/>
  <c r="D25"/>
  <c r="P25" s="1"/>
  <c r="E25"/>
  <c r="F25"/>
  <c r="G25"/>
  <c r="H25"/>
  <c r="I25"/>
  <c r="J25"/>
  <c r="K25"/>
  <c r="L25"/>
  <c r="D26"/>
  <c r="P26" s="1"/>
  <c r="E26"/>
  <c r="F26"/>
  <c r="G26"/>
  <c r="H26"/>
  <c r="I26"/>
  <c r="J26"/>
  <c r="K26"/>
  <c r="L26"/>
  <c r="D27"/>
  <c r="P27" s="1"/>
  <c r="E27"/>
  <c r="F27"/>
  <c r="G27"/>
  <c r="H27"/>
  <c r="I27"/>
  <c r="J27"/>
  <c r="K27"/>
  <c r="L27"/>
  <c r="D28"/>
  <c r="P28" s="1"/>
  <c r="E28"/>
  <c r="F28"/>
  <c r="G28"/>
  <c r="H28"/>
  <c r="I28"/>
  <c r="J28"/>
  <c r="K28"/>
  <c r="L28"/>
  <c r="D29"/>
  <c r="P29" s="1"/>
  <c r="E29"/>
  <c r="F29"/>
  <c r="G29"/>
  <c r="H29"/>
  <c r="I29"/>
  <c r="J29"/>
  <c r="K29"/>
  <c r="L29"/>
  <c r="D30"/>
  <c r="P30" s="1"/>
  <c r="E30"/>
  <c r="F30"/>
  <c r="G30"/>
  <c r="H30"/>
  <c r="I30"/>
  <c r="J30"/>
  <c r="K30"/>
  <c r="L30"/>
  <c r="D31"/>
  <c r="P31" s="1"/>
  <c r="E31"/>
  <c r="F31"/>
  <c r="G31"/>
  <c r="H31"/>
  <c r="I31"/>
  <c r="J31"/>
  <c r="K31"/>
  <c r="L31"/>
  <c r="E7"/>
  <c r="F7"/>
  <c r="G7"/>
  <c r="H7"/>
  <c r="I7"/>
  <c r="J7"/>
  <c r="K7"/>
  <c r="L7"/>
  <c r="M8" l="1"/>
  <c r="M9"/>
  <c r="M15"/>
  <c r="M10"/>
  <c r="M11"/>
  <c r="M18"/>
  <c r="M26"/>
  <c r="M14"/>
  <c r="M29"/>
  <c r="M25"/>
  <c r="M21"/>
  <c r="M17"/>
  <c r="M13"/>
  <c r="M30"/>
  <c r="M22"/>
  <c r="M28"/>
  <c r="M24"/>
  <c r="M20"/>
  <c r="M16"/>
  <c r="M12"/>
  <c r="M31"/>
  <c r="M27"/>
  <c r="M23"/>
  <c r="M19"/>
  <c r="M7"/>
  <c r="B4" i="19"/>
  <c r="H2" i="22" s="1"/>
  <c r="C3"/>
  <c r="B5" i="19"/>
  <c r="H3" i="22" s="1"/>
  <c r="J645" i="19"/>
  <c r="I645"/>
  <c r="H645"/>
  <c r="G645"/>
  <c r="F645"/>
  <c r="E645"/>
  <c r="D645"/>
  <c r="C645"/>
  <c r="B645" s="1"/>
  <c r="A644"/>
  <c r="A643"/>
  <c r="A642"/>
  <c r="A641"/>
  <c r="A640"/>
  <c r="A639"/>
  <c r="A638"/>
  <c r="A637"/>
  <c r="A636"/>
  <c r="A635"/>
  <c r="A634"/>
  <c r="A633"/>
  <c r="A632"/>
  <c r="A631"/>
  <c r="A630"/>
  <c r="A629"/>
  <c r="A628"/>
  <c r="A627"/>
  <c r="A626"/>
  <c r="A625"/>
  <c r="A624"/>
  <c r="A623"/>
  <c r="A622"/>
  <c r="A621"/>
  <c r="A620"/>
  <c r="J613"/>
  <c r="I613"/>
  <c r="H613"/>
  <c r="G613"/>
  <c r="F613"/>
  <c r="E613"/>
  <c r="D613"/>
  <c r="C613"/>
  <c r="A612"/>
  <c r="A611"/>
  <c r="A610"/>
  <c r="A609"/>
  <c r="A608"/>
  <c r="A607"/>
  <c r="A606"/>
  <c r="A605"/>
  <c r="A604"/>
  <c r="A603"/>
  <c r="A602"/>
  <c r="A601"/>
  <c r="A600"/>
  <c r="A599"/>
  <c r="A598"/>
  <c r="A597"/>
  <c r="A596"/>
  <c r="A595"/>
  <c r="A594"/>
  <c r="A593"/>
  <c r="A592"/>
  <c r="A591"/>
  <c r="A590"/>
  <c r="A589"/>
  <c r="A588"/>
  <c r="J581"/>
  <c r="I581"/>
  <c r="H581"/>
  <c r="G581"/>
  <c r="F581"/>
  <c r="E581"/>
  <c r="D581"/>
  <c r="C581"/>
  <c r="B581" s="1"/>
  <c r="A580"/>
  <c r="A579"/>
  <c r="A578"/>
  <c r="A577"/>
  <c r="A576"/>
  <c r="A575"/>
  <c r="A574"/>
  <c r="A573"/>
  <c r="A572"/>
  <c r="A571"/>
  <c r="A570"/>
  <c r="A569"/>
  <c r="A568"/>
  <c r="A567"/>
  <c r="A566"/>
  <c r="A565"/>
  <c r="A564"/>
  <c r="A563"/>
  <c r="A562"/>
  <c r="A561"/>
  <c r="A560"/>
  <c r="A559"/>
  <c r="A558"/>
  <c r="A557"/>
  <c r="A556"/>
  <c r="J549"/>
  <c r="I549"/>
  <c r="H549"/>
  <c r="G549"/>
  <c r="F549"/>
  <c r="E549"/>
  <c r="D549"/>
  <c r="C549"/>
  <c r="A548"/>
  <c r="A547"/>
  <c r="A546"/>
  <c r="A545"/>
  <c r="A544"/>
  <c r="A543"/>
  <c r="A542"/>
  <c r="A541"/>
  <c r="A540"/>
  <c r="A539"/>
  <c r="A538"/>
  <c r="A537"/>
  <c r="A536"/>
  <c r="A535"/>
  <c r="A534"/>
  <c r="A533"/>
  <c r="A532"/>
  <c r="A531"/>
  <c r="A530"/>
  <c r="A529"/>
  <c r="A528"/>
  <c r="A527"/>
  <c r="A526"/>
  <c r="A525"/>
  <c r="A524"/>
  <c r="J517"/>
  <c r="I517"/>
  <c r="H517"/>
  <c r="G517"/>
  <c r="F517"/>
  <c r="E517"/>
  <c r="D517"/>
  <c r="C517"/>
  <c r="B517" s="1"/>
  <c r="A516"/>
  <c r="A515"/>
  <c r="A514"/>
  <c r="A513"/>
  <c r="A512"/>
  <c r="A511"/>
  <c r="A510"/>
  <c r="A509"/>
  <c r="A508"/>
  <c r="A507"/>
  <c r="A506"/>
  <c r="A505"/>
  <c r="A504"/>
  <c r="A503"/>
  <c r="A502"/>
  <c r="A501"/>
  <c r="A500"/>
  <c r="A499"/>
  <c r="A498"/>
  <c r="A497"/>
  <c r="A496"/>
  <c r="A495"/>
  <c r="A494"/>
  <c r="A493"/>
  <c r="A492"/>
  <c r="J485"/>
  <c r="I485"/>
  <c r="H485"/>
  <c r="G485"/>
  <c r="F485"/>
  <c r="E485"/>
  <c r="D485"/>
  <c r="C485"/>
  <c r="B485" s="1"/>
  <c r="A484"/>
  <c r="A483"/>
  <c r="A482"/>
  <c r="A481"/>
  <c r="A480"/>
  <c r="A479"/>
  <c r="A478"/>
  <c r="A477"/>
  <c r="A476"/>
  <c r="A475"/>
  <c r="A474"/>
  <c r="A473"/>
  <c r="A472"/>
  <c r="A471"/>
  <c r="A470"/>
  <c r="A469"/>
  <c r="A468"/>
  <c r="A467"/>
  <c r="A466"/>
  <c r="A465"/>
  <c r="A464"/>
  <c r="A463"/>
  <c r="A462"/>
  <c r="A461"/>
  <c r="A460"/>
  <c r="J453"/>
  <c r="I453"/>
  <c r="H453"/>
  <c r="G453"/>
  <c r="F453"/>
  <c r="E453"/>
  <c r="D453"/>
  <c r="C453"/>
  <c r="B453" s="1"/>
  <c r="A452"/>
  <c r="A451"/>
  <c r="A450"/>
  <c r="A449"/>
  <c r="A448"/>
  <c r="A447"/>
  <c r="A446"/>
  <c r="A445"/>
  <c r="A444"/>
  <c r="A443"/>
  <c r="A442"/>
  <c r="A441"/>
  <c r="A440"/>
  <c r="A439"/>
  <c r="A438"/>
  <c r="A437"/>
  <c r="A436"/>
  <c r="A435"/>
  <c r="A434"/>
  <c r="A433"/>
  <c r="A432"/>
  <c r="A431"/>
  <c r="A430"/>
  <c r="A429"/>
  <c r="A428"/>
  <c r="J421"/>
  <c r="I421"/>
  <c r="H421"/>
  <c r="G421"/>
  <c r="F421"/>
  <c r="E421"/>
  <c r="D421"/>
  <c r="C421"/>
  <c r="B421" s="1"/>
  <c r="A420"/>
  <c r="A419"/>
  <c r="A418"/>
  <c r="A417"/>
  <c r="A416"/>
  <c r="A415"/>
  <c r="A414"/>
  <c r="A413"/>
  <c r="A412"/>
  <c r="A411"/>
  <c r="A410"/>
  <c r="A409"/>
  <c r="A408"/>
  <c r="A407"/>
  <c r="A406"/>
  <c r="A405"/>
  <c r="A404"/>
  <c r="A403"/>
  <c r="A402"/>
  <c r="A401"/>
  <c r="A400"/>
  <c r="A399"/>
  <c r="A398"/>
  <c r="A397"/>
  <c r="A396"/>
  <c r="J389"/>
  <c r="I389"/>
  <c r="H389"/>
  <c r="G389"/>
  <c r="F389"/>
  <c r="E389"/>
  <c r="D389"/>
  <c r="C389"/>
  <c r="A388"/>
  <c r="A387"/>
  <c r="A386"/>
  <c r="A385"/>
  <c r="A384"/>
  <c r="A383"/>
  <c r="A382"/>
  <c r="A381"/>
  <c r="A380"/>
  <c r="A379"/>
  <c r="A378"/>
  <c r="A377"/>
  <c r="A376"/>
  <c r="A375"/>
  <c r="A374"/>
  <c r="A373"/>
  <c r="A372"/>
  <c r="A371"/>
  <c r="A370"/>
  <c r="A369"/>
  <c r="A368"/>
  <c r="A367"/>
  <c r="A366"/>
  <c r="A365"/>
  <c r="A364"/>
  <c r="J357"/>
  <c r="I357"/>
  <c r="H357"/>
  <c r="G357"/>
  <c r="F357"/>
  <c r="E357"/>
  <c r="D357"/>
  <c r="C357"/>
  <c r="B357" s="1"/>
  <c r="A356"/>
  <c r="A355"/>
  <c r="A354"/>
  <c r="A353"/>
  <c r="A352"/>
  <c r="A351"/>
  <c r="A350"/>
  <c r="A349"/>
  <c r="A348"/>
  <c r="A347"/>
  <c r="A346"/>
  <c r="A345"/>
  <c r="A344"/>
  <c r="A343"/>
  <c r="A342"/>
  <c r="A341"/>
  <c r="A340"/>
  <c r="A339"/>
  <c r="A338"/>
  <c r="A337"/>
  <c r="A336"/>
  <c r="A335"/>
  <c r="A334"/>
  <c r="A333"/>
  <c r="A332"/>
  <c r="J325"/>
  <c r="I325"/>
  <c r="H325"/>
  <c r="G325"/>
  <c r="F325"/>
  <c r="E325"/>
  <c r="D325"/>
  <c r="C325"/>
  <c r="B325" s="1"/>
  <c r="A324"/>
  <c r="A323"/>
  <c r="A322"/>
  <c r="A321"/>
  <c r="A320"/>
  <c r="A319"/>
  <c r="A318"/>
  <c r="A317"/>
  <c r="A316"/>
  <c r="A315"/>
  <c r="A314"/>
  <c r="A313"/>
  <c r="A312"/>
  <c r="A311"/>
  <c r="A310"/>
  <c r="A309"/>
  <c r="A308"/>
  <c r="A307"/>
  <c r="A306"/>
  <c r="A305"/>
  <c r="A304"/>
  <c r="A303"/>
  <c r="A302"/>
  <c r="A301"/>
  <c r="A300"/>
  <c r="J293"/>
  <c r="I293"/>
  <c r="H293"/>
  <c r="G293"/>
  <c r="F293"/>
  <c r="E293"/>
  <c r="D293"/>
  <c r="C293"/>
  <c r="B293" s="1"/>
  <c r="A292"/>
  <c r="A291"/>
  <c r="A290"/>
  <c r="A289"/>
  <c r="A288"/>
  <c r="A287"/>
  <c r="A286"/>
  <c r="A285"/>
  <c r="A284"/>
  <c r="A283"/>
  <c r="A282"/>
  <c r="A281"/>
  <c r="A280"/>
  <c r="A279"/>
  <c r="A278"/>
  <c r="A277"/>
  <c r="A276"/>
  <c r="A275"/>
  <c r="A274"/>
  <c r="A273"/>
  <c r="A272"/>
  <c r="A271"/>
  <c r="A270"/>
  <c r="A269"/>
  <c r="A268"/>
  <c r="J261"/>
  <c r="I261"/>
  <c r="H261"/>
  <c r="G261"/>
  <c r="F261"/>
  <c r="E261"/>
  <c r="D261"/>
  <c r="C261"/>
  <c r="B261" s="1"/>
  <c r="A260"/>
  <c r="A259"/>
  <c r="A258"/>
  <c r="A257"/>
  <c r="A256"/>
  <c r="A255"/>
  <c r="A254"/>
  <c r="A253"/>
  <c r="A252"/>
  <c r="A251"/>
  <c r="A250"/>
  <c r="A249"/>
  <c r="A248"/>
  <c r="A247"/>
  <c r="A246"/>
  <c r="A245"/>
  <c r="A244"/>
  <c r="A243"/>
  <c r="A242"/>
  <c r="A241"/>
  <c r="A240"/>
  <c r="A239"/>
  <c r="A238"/>
  <c r="A237"/>
  <c r="A236"/>
  <c r="J229"/>
  <c r="I229"/>
  <c r="H229"/>
  <c r="G229"/>
  <c r="F229"/>
  <c r="E229"/>
  <c r="D229"/>
  <c r="C229"/>
  <c r="B229" s="1"/>
  <c r="A228"/>
  <c r="A227"/>
  <c r="A226"/>
  <c r="A225"/>
  <c r="A224"/>
  <c r="A223"/>
  <c r="A222"/>
  <c r="A221"/>
  <c r="A220"/>
  <c r="A219"/>
  <c r="A218"/>
  <c r="A217"/>
  <c r="A216"/>
  <c r="A215"/>
  <c r="A214"/>
  <c r="A213"/>
  <c r="A212"/>
  <c r="A211"/>
  <c r="A210"/>
  <c r="A209"/>
  <c r="A208"/>
  <c r="A207"/>
  <c r="A206"/>
  <c r="A205"/>
  <c r="A204"/>
  <c r="J197"/>
  <c r="I197"/>
  <c r="H197"/>
  <c r="G197"/>
  <c r="F197"/>
  <c r="E197"/>
  <c r="D197"/>
  <c r="C197"/>
  <c r="B197" s="1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A178"/>
  <c r="A177"/>
  <c r="A176"/>
  <c r="A175"/>
  <c r="A174"/>
  <c r="A173"/>
  <c r="A172"/>
  <c r="J165"/>
  <c r="I165"/>
  <c r="H165"/>
  <c r="G165"/>
  <c r="F165"/>
  <c r="E165"/>
  <c r="D165"/>
  <c r="C165"/>
  <c r="B165" s="1"/>
  <c r="A164"/>
  <c r="A163"/>
  <c r="A162"/>
  <c r="A161"/>
  <c r="A160"/>
  <c r="A159"/>
  <c r="A158"/>
  <c r="A157"/>
  <c r="A156"/>
  <c r="A155"/>
  <c r="A154"/>
  <c r="A153"/>
  <c r="A152"/>
  <c r="A151"/>
  <c r="A150"/>
  <c r="A149"/>
  <c r="A148"/>
  <c r="A147"/>
  <c r="A146"/>
  <c r="A145"/>
  <c r="A144"/>
  <c r="A143"/>
  <c r="A142"/>
  <c r="A141"/>
  <c r="A140"/>
  <c r="J133"/>
  <c r="I133"/>
  <c r="H133"/>
  <c r="G133"/>
  <c r="F133"/>
  <c r="E133"/>
  <c r="D133"/>
  <c r="C133"/>
  <c r="B133" s="1"/>
  <c r="A132"/>
  <c r="A131"/>
  <c r="A130"/>
  <c r="A129"/>
  <c r="A128"/>
  <c r="A127"/>
  <c r="A126"/>
  <c r="A125"/>
  <c r="A124"/>
  <c r="A123"/>
  <c r="A122"/>
  <c r="A121"/>
  <c r="A120"/>
  <c r="A119"/>
  <c r="A118"/>
  <c r="A117"/>
  <c r="A116"/>
  <c r="A115"/>
  <c r="A114"/>
  <c r="A113"/>
  <c r="A112"/>
  <c r="A111"/>
  <c r="A110"/>
  <c r="A109"/>
  <c r="A108"/>
  <c r="J101"/>
  <c r="I101"/>
  <c r="H101"/>
  <c r="G101"/>
  <c r="F101"/>
  <c r="E101"/>
  <c r="D101"/>
  <c r="C101"/>
  <c r="B101" s="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J69"/>
  <c r="I69"/>
  <c r="H69"/>
  <c r="G69"/>
  <c r="F69"/>
  <c r="E69"/>
  <c r="D69"/>
  <c r="C69"/>
  <c r="B69" s="1"/>
  <c r="B2"/>
  <c r="P33" i="22" l="1"/>
  <c r="A36" i="19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L33" i="22"/>
  <c r="K33"/>
  <c r="J33"/>
  <c r="I33"/>
  <c r="H33"/>
  <c r="G33"/>
  <c r="F33"/>
  <c r="E33"/>
  <c r="J37" i="19"/>
  <c r="I37"/>
  <c r="H37"/>
  <c r="G37"/>
  <c r="F37"/>
  <c r="E37"/>
  <c r="D37"/>
  <c r="C37"/>
  <c r="B37" s="1"/>
  <c r="M33" i="22" l="1"/>
</calcChain>
</file>

<file path=xl/sharedStrings.xml><?xml version="1.0" encoding="utf-8"?>
<sst xmlns="http://schemas.openxmlformats.org/spreadsheetml/2006/main" count="968" uniqueCount="107">
  <si>
    <t>PA</t>
  </si>
  <si>
    <t>AB</t>
  </si>
  <si>
    <t>H</t>
  </si>
  <si>
    <t>BA</t>
  </si>
  <si>
    <t>GP</t>
  </si>
  <si>
    <t>Runs</t>
  </si>
  <si>
    <t>RBIs</t>
  </si>
  <si>
    <t>BB</t>
  </si>
  <si>
    <t>HR</t>
  </si>
  <si>
    <t>Team Totals:</t>
  </si>
  <si>
    <t xml:space="preserve">Player </t>
  </si>
  <si>
    <t>SAC</t>
  </si>
  <si>
    <t>Opponent:</t>
  </si>
  <si>
    <t>Game Date:</t>
  </si>
  <si>
    <t>Players</t>
  </si>
  <si>
    <t>Team Name:</t>
  </si>
  <si>
    <t>TOTALS</t>
  </si>
  <si>
    <t>GAME 1</t>
  </si>
  <si>
    <t>GAME 2</t>
  </si>
  <si>
    <t>GAME 3</t>
  </si>
  <si>
    <t>GAME 4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</si>
  <si>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</si>
  <si>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</si>
  <si>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</si>
  <si>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</si>
  <si>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</si>
  <si>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</si>
  <si>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</si>
  <si>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</si>
  <si>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</si>
  <si>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</si>
  <si>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</si>
  <si>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</si>
  <si>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</si>
  <si>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</si>
  <si>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</si>
  <si>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</si>
  <si>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Result:</t>
  </si>
  <si>
    <t>Select a Team…</t>
  </si>
  <si>
    <t>Select a Result…</t>
  </si>
  <si>
    <t>Win</t>
  </si>
  <si>
    <t>Loss</t>
  </si>
  <si>
    <t>=1</t>
  </si>
  <si>
    <t>=2</t>
  </si>
  <si>
    <t>Jump To:</t>
  </si>
  <si>
    <t>Game 1</t>
  </si>
  <si>
    <t>Game 2</t>
  </si>
  <si>
    <t>Game 3</t>
  </si>
  <si>
    <t>Game 4</t>
  </si>
  <si>
    <t>Wins:</t>
  </si>
  <si>
    <t>Losses: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</si>
  <si>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</si>
  <si>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</si>
  <si>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</si>
  <si>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</si>
  <si>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</si>
  <si>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</si>
  <si>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</si>
  <si>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</si>
  <si>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</si>
  <si>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</si>
  <si>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</si>
  <si>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</si>
  <si>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</si>
  <si>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</si>
  <si>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</si>
  <si>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</si>
  <si>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Games Played:</t>
  </si>
  <si>
    <t>Win (FORFEIT)</t>
  </si>
  <si>
    <t>Loss (FORFEIT)</t>
  </si>
  <si>
    <t>Playoff Eligible?</t>
  </si>
  <si>
    <t>---------</t>
  </si>
  <si>
    <t>GP (Field Only)</t>
  </si>
  <si>
    <t>Select…</t>
  </si>
  <si>
    <t>Yes</t>
  </si>
  <si>
    <t>No</t>
  </si>
  <si>
    <t>Katie O'Days</t>
  </si>
  <si>
    <t>MR Remodeling</t>
  </si>
  <si>
    <t>Michael's II Café</t>
  </si>
  <si>
    <t>RJs Auto</t>
  </si>
  <si>
    <t>Caraluzzi's</t>
  </si>
  <si>
    <t>The 23s</t>
  </si>
  <si>
    <t>Michaels II Café</t>
  </si>
  <si>
    <t>E Braun</t>
  </si>
  <si>
    <t>J Cole</t>
  </si>
  <si>
    <t>J Braun</t>
  </si>
  <si>
    <t>M Brew</t>
  </si>
  <si>
    <t>D Finney</t>
  </si>
  <si>
    <t>D Haber</t>
  </si>
  <si>
    <t>Brian Lawrence</t>
  </si>
  <si>
    <t>Brian Molinaro</t>
  </si>
  <si>
    <t>Nick Molinaro</t>
  </si>
  <si>
    <t>Kirk Daley</t>
  </si>
  <si>
    <t>Andy Decker</t>
  </si>
  <si>
    <t>Tyler Davis</t>
  </si>
  <si>
    <t>Bobby Weaver</t>
  </si>
  <si>
    <t>Robbie Frey</t>
  </si>
  <si>
    <t>Roger Manning</t>
  </si>
  <si>
    <t>Sean Bigham</t>
  </si>
  <si>
    <t>Kevin Gaboardi</t>
  </si>
  <si>
    <t>Rich Durland</t>
  </si>
  <si>
    <t>Ron Mickell</t>
  </si>
  <si>
    <t>James Vecchiarello</t>
  </si>
  <si>
    <t>Chris Whalen</t>
  </si>
  <si>
    <t>Rick Dohoney</t>
  </si>
  <si>
    <t>S Natue</t>
  </si>
  <si>
    <t>K Miksaucha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</si>
</sst>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1"/>
      <name val="Tahoma"/>
      <family val="2"/>
    </font>
    <font>
      <sz val="11"/>
      <name val="Tahoma"/>
      <family val="2"/>
    </font>
    <font>
      <u/>
      <sz val="11"/>
      <color theme="10"/>
      <name val="Calibri"/>
      <family val="2"/>
      <scheme val="minor"/>
    </font>
    <font>
      <b/>
      <sz val="11"/>
      <color theme="0"/>
      <name val="Tahoma"/>
      <family val="2"/>
    </font>
    <font>
      <sz val="11"/>
      <color theme="0"/>
      <name val="Tahoma"/>
      <family val="2"/>
    </font>
    <font>
      <b/>
      <sz val="11"/>
      <color theme="1" tint="0.249977111117893"/>
      <name val="Tahoma"/>
      <family val="2"/>
    </font>
    <font>
      <sz val="11"/>
      <color theme="1" tint="0.249977111117893"/>
      <name val="Tahoma"/>
      <family val="2"/>
    </font>
    <font>
      <b/>
      <sz val="11"/>
      <color rgb="FFC00000"/>
      <name val="Tahoma"/>
      <family val="2"/>
    </font>
    <font>
      <b/>
      <sz val="11"/>
      <color theme="0" tint="-0.249977111117893"/>
      <name val="Tahoma"/>
      <family val="2"/>
    </font>
    <font>
      <sz val="11"/>
      <color rgb="FF000000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40404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3" borderId="0" applyNumberFormat="0" applyBorder="0" applyAlignment="0" applyProtection="0"/>
    <xf numFmtId="0" fontId="2" fillId="0" borderId="0"/>
    <xf numFmtId="0" fontId="7" fillId="0" borderId="0" applyNumberFormat="0" applyFill="0" applyBorder="0" applyAlignment="0" applyProtection="0"/>
  </cellStyleXfs>
  <cellXfs count="94">
    <xf numFmtId="0" fontId="0" fillId="0" borderId="0" xfId="0"/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0" borderId="0" xfId="2" applyFont="1"/>
    <xf numFmtId="0" fontId="5" fillId="0" borderId="0" xfId="2" applyFont="1"/>
    <xf numFmtId="0" fontId="6" fillId="0" borderId="7" xfId="2" applyFont="1" applyBorder="1"/>
    <xf numFmtId="164" fontId="4" fillId="0" borderId="8" xfId="0" applyNumberFormat="1" applyFont="1" applyBorder="1" applyAlignment="1">
      <alignment horizontal="center"/>
    </xf>
    <xf numFmtId="0" fontId="6" fillId="2" borderId="7" xfId="2" applyFont="1" applyFill="1" applyBorder="1"/>
    <xf numFmtId="164" fontId="4" fillId="2" borderId="8" xfId="0" applyNumberFormat="1" applyFont="1" applyFill="1" applyBorder="1" applyAlignment="1">
      <alignment horizontal="center"/>
    </xf>
    <xf numFmtId="0" fontId="6" fillId="0" borderId="9" xfId="2" applyFont="1" applyBorder="1"/>
    <xf numFmtId="0" fontId="4" fillId="0" borderId="10" xfId="0" applyFont="1" applyBorder="1" applyAlignment="1">
      <alignment horizontal="center"/>
    </xf>
    <xf numFmtId="164" fontId="4" fillId="0" borderId="11" xfId="0" applyNumberFormat="1" applyFont="1" applyBorder="1" applyAlignment="1">
      <alignment horizontal="center"/>
    </xf>
    <xf numFmtId="0" fontId="3" fillId="5" borderId="15" xfId="1" applyFont="1" applyFill="1" applyBorder="1" applyAlignment="1">
      <alignment horizontal="center" vertical="center"/>
    </xf>
    <xf numFmtId="0" fontId="8" fillId="6" borderId="0" xfId="0" applyFont="1" applyFill="1" applyAlignment="1">
      <alignment horizontal="right" vertical="center"/>
    </xf>
    <xf numFmtId="0" fontId="6" fillId="8" borderId="0" xfId="2" applyFont="1" applyFill="1"/>
    <xf numFmtId="0" fontId="5" fillId="8" borderId="0" xfId="2" applyFont="1" applyFill="1"/>
    <xf numFmtId="0" fontId="8" fillId="7" borderId="4" xfId="2" applyFont="1" applyFill="1" applyBorder="1"/>
    <xf numFmtId="0" fontId="8" fillId="7" borderId="5" xfId="0" applyFont="1" applyFill="1" applyBorder="1" applyAlignment="1">
      <alignment horizontal="center"/>
    </xf>
    <xf numFmtId="0" fontId="8" fillId="7" borderId="6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1" fontId="8" fillId="7" borderId="12" xfId="0" applyNumberFormat="1" applyFont="1" applyFill="1" applyBorder="1" applyAlignment="1">
      <alignment horizontal="center"/>
    </xf>
    <xf numFmtId="164" fontId="8" fillId="7" borderId="13" xfId="0" applyNumberFormat="1" applyFont="1" applyFill="1" applyBorder="1" applyAlignment="1">
      <alignment horizontal="center"/>
    </xf>
    <xf numFmtId="0" fontId="3" fillId="10" borderId="15" xfId="1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right" vertical="center"/>
    </xf>
    <xf numFmtId="0" fontId="8" fillId="9" borderId="0" xfId="0" applyFont="1" applyFill="1" applyAlignment="1">
      <alignment horizontal="right" vertical="center"/>
    </xf>
    <xf numFmtId="0" fontId="4" fillId="9" borderId="0" xfId="0" applyFont="1" applyFill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4" fillId="6" borderId="0" xfId="0" applyFont="1" applyFill="1" applyAlignment="1">
      <alignment horizontal="center" vertical="center"/>
    </xf>
    <xf numFmtId="0" fontId="4" fillId="9" borderId="0" xfId="0" applyFont="1" applyFill="1" applyBorder="1" applyAlignment="1">
      <alignment horizontal="center" vertical="center"/>
    </xf>
    <xf numFmtId="0" fontId="9" fillId="9" borderId="24" xfId="0" quotePrefix="1" applyFont="1" applyFill="1" applyBorder="1" applyAlignment="1">
      <alignment horizontal="center" vertical="center"/>
    </xf>
    <xf numFmtId="0" fontId="9" fillId="6" borderId="24" xfId="0" quotePrefix="1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7" fillId="4" borderId="1" xfId="3" applyFill="1" applyBorder="1" applyAlignment="1" applyProtection="1">
      <alignment horizontal="center" vertical="center"/>
      <protection locked="0"/>
    </xf>
    <xf numFmtId="0" fontId="4" fillId="10" borderId="3" xfId="1" applyFont="1" applyFill="1" applyBorder="1" applyAlignment="1" applyProtection="1">
      <alignment horizontal="center" vertical="center"/>
      <protection locked="0"/>
    </xf>
    <xf numFmtId="0" fontId="4" fillId="10" borderId="2" xfId="1" applyFont="1" applyFill="1" applyBorder="1" applyAlignment="1" applyProtection="1">
      <alignment horizontal="center" vertical="center"/>
      <protection locked="0"/>
    </xf>
    <xf numFmtId="0" fontId="9" fillId="9" borderId="0" xfId="0" applyFont="1" applyFill="1" applyAlignment="1">
      <alignment vertical="center"/>
    </xf>
    <xf numFmtId="0" fontId="4" fillId="9" borderId="0" xfId="0" applyFont="1" applyFill="1" applyAlignment="1">
      <alignment vertical="center"/>
    </xf>
    <xf numFmtId="0" fontId="4" fillId="9" borderId="0" xfId="0" applyFont="1" applyFill="1" applyAlignment="1">
      <alignment horizontal="center" vertical="center"/>
    </xf>
    <xf numFmtId="0" fontId="4" fillId="6" borderId="0" xfId="0" applyFont="1" applyFill="1" applyAlignment="1">
      <alignment vertical="center"/>
    </xf>
    <xf numFmtId="0" fontId="3" fillId="6" borderId="0" xfId="0" applyFont="1" applyFill="1" applyBorder="1" applyAlignment="1">
      <alignment vertical="center"/>
    </xf>
    <xf numFmtId="0" fontId="4" fillId="9" borderId="16" xfId="0" applyFont="1" applyFill="1" applyBorder="1" applyAlignment="1">
      <alignment horizontal="center" vertical="center"/>
    </xf>
    <xf numFmtId="0" fontId="4" fillId="9" borderId="17" xfId="0" applyFont="1" applyFill="1" applyBorder="1" applyAlignment="1">
      <alignment horizontal="center" vertical="center"/>
    </xf>
    <xf numFmtId="0" fontId="4" fillId="9" borderId="18" xfId="0" applyFont="1" applyFill="1" applyBorder="1" applyAlignment="1">
      <alignment horizontal="center" vertical="center"/>
    </xf>
    <xf numFmtId="0" fontId="3" fillId="9" borderId="19" xfId="0" applyFont="1" applyFill="1" applyBorder="1" applyAlignment="1">
      <alignment horizontal="center" vertical="center"/>
    </xf>
    <xf numFmtId="0" fontId="3" fillId="9" borderId="20" xfId="0" applyFont="1" applyFill="1" applyBorder="1" applyAlignment="1">
      <alignment horizontal="center" vertical="center"/>
    </xf>
    <xf numFmtId="1" fontId="3" fillId="9" borderId="20" xfId="0" applyNumberFormat="1" applyFont="1" applyFill="1" applyBorder="1" applyAlignment="1">
      <alignment horizontal="center" vertical="center"/>
    </xf>
    <xf numFmtId="0" fontId="3" fillId="9" borderId="2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0" fillId="6" borderId="0" xfId="0" applyFont="1" applyFill="1" applyBorder="1" applyAlignment="1">
      <alignment horizontal="center" vertical="center"/>
    </xf>
    <xf numFmtId="0" fontId="11" fillId="6" borderId="0" xfId="0" applyFont="1" applyFill="1" applyAlignment="1">
      <alignment vertical="center"/>
    </xf>
    <xf numFmtId="0" fontId="10" fillId="6" borderId="0" xfId="0" applyFont="1" applyFill="1" applyBorder="1" applyAlignment="1">
      <alignment vertical="center"/>
    </xf>
    <xf numFmtId="0" fontId="6" fillId="4" borderId="1" xfId="2" applyFont="1" applyFill="1" applyBorder="1" applyAlignment="1">
      <alignment horizontal="left"/>
    </xf>
    <xf numFmtId="0" fontId="9" fillId="5" borderId="0" xfId="2" applyFont="1" applyFill="1"/>
    <xf numFmtId="0" fontId="5" fillId="5" borderId="0" xfId="2" applyFont="1" applyFill="1" applyAlignment="1">
      <alignment horizontal="right" vertical="center"/>
    </xf>
    <xf numFmtId="0" fontId="6" fillId="5" borderId="0" xfId="2" applyFont="1" applyFill="1"/>
    <xf numFmtId="0" fontId="5" fillId="5" borderId="0" xfId="2" applyFont="1" applyFill="1"/>
    <xf numFmtId="0" fontId="5" fillId="5" borderId="0" xfId="2" applyFont="1" applyFill="1" applyAlignment="1">
      <alignment horizontal="center" vertical="center"/>
    </xf>
    <xf numFmtId="0" fontId="4" fillId="5" borderId="0" xfId="0" applyFont="1" applyFill="1" applyAlignment="1">
      <alignment horizontal="center"/>
    </xf>
    <xf numFmtId="0" fontId="4" fillId="10" borderId="3" xfId="1" applyFont="1" applyFill="1" applyBorder="1" applyAlignment="1" applyProtection="1">
      <alignment horizontal="center" vertical="center"/>
    </xf>
    <xf numFmtId="0" fontId="12" fillId="5" borderId="0" xfId="2" applyFont="1" applyFill="1" applyAlignment="1"/>
    <xf numFmtId="0" fontId="8" fillId="7" borderId="27" xfId="2" applyFont="1" applyFill="1" applyBorder="1" applyAlignment="1">
      <alignment horizontal="center"/>
    </xf>
    <xf numFmtId="0" fontId="8" fillId="6" borderId="28" xfId="2" applyFont="1" applyFill="1" applyBorder="1" applyAlignment="1">
      <alignment horizontal="center"/>
    </xf>
    <xf numFmtId="0" fontId="6" fillId="5" borderId="29" xfId="2" quotePrefix="1" applyFont="1" applyFill="1" applyBorder="1" applyAlignment="1">
      <alignment horizontal="center"/>
    </xf>
    <xf numFmtId="0" fontId="6" fillId="2" borderId="29" xfId="2" quotePrefix="1" applyFont="1" applyFill="1" applyBorder="1" applyAlignment="1">
      <alignment horizontal="center"/>
    </xf>
    <xf numFmtId="0" fontId="6" fillId="5" borderId="30" xfId="2" quotePrefix="1" applyFont="1" applyFill="1" applyBorder="1" applyAlignment="1">
      <alignment horizontal="center"/>
    </xf>
    <xf numFmtId="0" fontId="5" fillId="9" borderId="27" xfId="0" applyFont="1" applyFill="1" applyBorder="1" applyAlignment="1">
      <alignment horizontal="center" vertical="center"/>
    </xf>
    <xf numFmtId="0" fontId="11" fillId="10" borderId="31" xfId="0" applyFont="1" applyFill="1" applyBorder="1" applyAlignment="1" applyProtection="1">
      <alignment horizontal="center" vertical="center"/>
      <protection locked="0"/>
    </xf>
    <xf numFmtId="0" fontId="11" fillId="5" borderId="31" xfId="0" applyFont="1" applyFill="1" applyBorder="1" applyAlignment="1" applyProtection="1">
      <alignment horizontal="center" vertical="center"/>
      <protection locked="0"/>
    </xf>
    <xf numFmtId="0" fontId="4" fillId="5" borderId="3" xfId="1" applyFont="1" applyFill="1" applyBorder="1" applyAlignment="1" applyProtection="1">
      <alignment horizontal="center" vertical="center"/>
    </xf>
    <xf numFmtId="0" fontId="4" fillId="5" borderId="3" xfId="1" applyFont="1" applyFill="1" applyBorder="1" applyAlignment="1" applyProtection="1">
      <alignment horizontal="center" vertical="center"/>
      <protection locked="0"/>
    </xf>
    <xf numFmtId="0" fontId="4" fillId="5" borderId="2" xfId="1" applyFont="1" applyFill="1" applyBorder="1" applyAlignment="1" applyProtection="1">
      <alignment horizontal="center" vertical="center"/>
      <protection locked="0"/>
    </xf>
    <xf numFmtId="0" fontId="14" fillId="11" borderId="0" xfId="0" applyFont="1" applyFill="1"/>
    <xf numFmtId="0" fontId="14" fillId="12" borderId="0" xfId="0" applyFont="1" applyFill="1"/>
    <xf numFmtId="0" fontId="5" fillId="5" borderId="0" xfId="2" applyFont="1" applyFill="1" applyAlignment="1">
      <alignment horizontal="right" vertical="center"/>
    </xf>
    <xf numFmtId="0" fontId="8" fillId="7" borderId="5" xfId="2" applyFont="1" applyFill="1" applyBorder="1" applyAlignment="1">
      <alignment horizontal="left"/>
    </xf>
    <xf numFmtId="0" fontId="5" fillId="0" borderId="1" xfId="2" applyFont="1" applyBorder="1" applyProtection="1">
      <protection locked="0"/>
    </xf>
    <xf numFmtId="0" fontId="5" fillId="2" borderId="1" xfId="2" applyFont="1" applyFill="1" applyBorder="1" applyProtection="1">
      <protection locked="0"/>
    </xf>
    <xf numFmtId="0" fontId="6" fillId="4" borderId="1" xfId="2" applyFont="1" applyFill="1" applyBorder="1" applyProtection="1">
      <protection locked="0"/>
    </xf>
    <xf numFmtId="0" fontId="6" fillId="4" borderId="1" xfId="2" applyFont="1" applyFill="1" applyBorder="1" applyAlignment="1">
      <alignment horizontal="left"/>
    </xf>
    <xf numFmtId="0" fontId="8" fillId="7" borderId="22" xfId="2" applyFont="1" applyFill="1" applyBorder="1" applyAlignment="1">
      <alignment horizontal="right"/>
    </xf>
    <xf numFmtId="0" fontId="8" fillId="7" borderId="23" xfId="2" applyFont="1" applyFill="1" applyBorder="1" applyAlignment="1">
      <alignment horizontal="right"/>
    </xf>
    <xf numFmtId="0" fontId="8" fillId="7" borderId="14" xfId="2" applyFont="1" applyFill="1" applyBorder="1" applyAlignment="1">
      <alignment horizontal="right"/>
    </xf>
    <xf numFmtId="0" fontId="13" fillId="5" borderId="25" xfId="2" quotePrefix="1" applyFont="1" applyFill="1" applyBorder="1" applyAlignment="1">
      <alignment horizontal="center"/>
    </xf>
    <xf numFmtId="0" fontId="13" fillId="5" borderId="26" xfId="2" applyFont="1" applyFill="1" applyBorder="1" applyAlignment="1">
      <alignment horizontal="center"/>
    </xf>
    <xf numFmtId="0" fontId="5" fillId="0" borderId="10" xfId="2" applyFont="1" applyBorder="1" applyProtection="1">
      <protection locked="0"/>
    </xf>
    <xf numFmtId="14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Alignment="1" applyProtection="1">
      <alignment horizontal="left" vertical="center"/>
      <protection locked="0"/>
    </xf>
    <xf numFmtId="0" fontId="3" fillId="6" borderId="0" xfId="0" applyFont="1" applyFill="1" applyAlignment="1">
      <alignment vertical="center"/>
    </xf>
    <xf numFmtId="0" fontId="4" fillId="6" borderId="0" xfId="0" applyFont="1" applyFill="1" applyAlignment="1">
      <alignment vertical="center"/>
    </xf>
    <xf numFmtId="0" fontId="8" fillId="6" borderId="0" xfId="0" applyFont="1" applyFill="1" applyAlignment="1" applyProtection="1">
      <alignment horizontal="center" vertical="center"/>
      <protection locked="0"/>
    </xf>
    <xf numFmtId="49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1" xfId="0" applyFont="1" applyFill="1" applyBorder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8" fillId="6" borderId="0" xfId="0" applyFont="1" applyFill="1" applyAlignment="1">
      <alignment horizontal="center" vertical="center"/>
    </xf>
  </cellXfs>
  <cellStyles count="4">
    <cellStyle name="20% - Accent2" xfId="1" builtinId="34"/>
    <cellStyle name="Hyperlink" xfId="3" builtinId="8"/>
    <cellStyle name="Normal" xfId="0" builtinId="0"/>
    <cellStyle name="Normal 2" xfId="2"/>
  </cellStyles>
  <dxfs count="361"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GameCard" displayName="GameCard" ref="A11:J37" totalsRowShown="0" headerRowDxfId="279" dataDxfId="277" headerRowBorderDxfId="278" tableBorderDxfId="276">
  <tableColumns count="10">
    <tableColumn id="1" name="Player " dataDxfId="275"/>
    <tableColumn id="2" name="GP" dataDxfId="274">
      <calculatedColumnFormula>IF(OR(GameCard[[#This Row],[PA]]&gt;0,$E$9="Win (FORFEIT)",L12="Yes"),1,"")</calculatedColumnFormula>
    </tableColumn>
    <tableColumn id="3" name="PA" dataDxfId="273"/>
    <tableColumn id="4" name="AB" dataDxfId="272"/>
    <tableColumn id="5" name="H" dataDxfId="271"/>
    <tableColumn id="6" name="Runs" dataDxfId="270"/>
    <tableColumn id="7" name="RBIs" dataDxfId="269"/>
    <tableColumn id="8" name="SAC" dataDxfId="268"/>
    <tableColumn id="9" name="BB" dataDxfId="267"/>
    <tableColumn id="10" name="HR" dataDxfId="266"/>
  </tableColumns>
  <tableStyleInfo name="TableStyleLight17" showFirstColumn="0" showLastColumn="0" showRowStripes="1" showColumnStripes="0"/>
</table>
</file>

<file path=xl/tables/table2.xml><?xml version="1.0" encoding="utf-8"?>
<table xmlns="http://schemas.openxmlformats.org/spreadsheetml/2006/main" id="2" name="GameCard3" displayName="GameCard3" ref="A43:J69" totalsRowShown="0" headerRowDxfId="265" dataDxfId="263" headerRowBorderDxfId="264" tableBorderDxfId="262">
  <tableColumns count="10">
    <tableColumn id="1" name="Player " dataDxfId="261"/>
    <tableColumn id="2" name="GP" dataDxfId="260">
      <calculatedColumnFormula>IF(OR(GameCard3[[#This Row],[PA]]&gt;0,$E$41="Win (FORFEIT)",L44="Yes"),1,"")</calculatedColumnFormula>
    </tableColumn>
    <tableColumn id="3" name="PA" dataDxfId="259"/>
    <tableColumn id="4" name="AB" dataDxfId="258"/>
    <tableColumn id="5" name="H" dataDxfId="257"/>
    <tableColumn id="6" name="Runs" dataDxfId="256"/>
    <tableColumn id="7" name="RBIs" dataDxfId="255"/>
    <tableColumn id="8" name="SAC" dataDxfId="254"/>
    <tableColumn id="9" name="BB" dataDxfId="253"/>
    <tableColumn id="10" name="HR" dataDxfId="252"/>
  </tableColumns>
  <tableStyleInfo name="TableStyleLight17" showFirstColumn="0" showLastColumn="0" showRowStripes="1" showColumnStripes="0"/>
</table>
</file>

<file path=xl/tables/table3.xml><?xml version="1.0" encoding="utf-8"?>
<table xmlns="http://schemas.openxmlformats.org/spreadsheetml/2006/main" id="3" name="GameCard4" displayName="GameCard4" ref="A75:J101" totalsRowShown="0" headerRowDxfId="251" dataDxfId="249" headerRowBorderDxfId="250" tableBorderDxfId="248">
  <tableColumns count="10">
    <tableColumn id="1" name="Player " dataDxfId="247"/>
    <tableColumn id="2" name="GP" dataDxfId="246">
      <calculatedColumnFormula>IF(OR(GameCard4[[#This Row],[PA]]&gt;0,$E$73="Win (FORFEIT)",L76="Yes"),1,"")</calculatedColumnFormula>
    </tableColumn>
    <tableColumn id="3" name="PA" dataDxfId="245"/>
    <tableColumn id="4" name="AB" dataDxfId="244"/>
    <tableColumn id="5" name="H" dataDxfId="243"/>
    <tableColumn id="6" name="Runs" dataDxfId="242"/>
    <tableColumn id="7" name="RBIs" dataDxfId="241"/>
    <tableColumn id="8" name="SAC" dataDxfId="240"/>
    <tableColumn id="9" name="BB" dataDxfId="239"/>
    <tableColumn id="10" name="HR" dataDxfId="238"/>
  </tableColumns>
  <tableStyleInfo name="TableStyleLight17" showFirstColumn="0" showLastColumn="0" showRowStripes="1" showColumnStripes="0"/>
</table>
</file>

<file path=xl/tables/table4.xml><?xml version="1.0" encoding="utf-8"?>
<table xmlns="http://schemas.openxmlformats.org/spreadsheetml/2006/main" id="4" name="GameCard5" displayName="GameCard5" ref="A107:J133" totalsRowShown="0" headerRowDxfId="237" dataDxfId="235" headerRowBorderDxfId="236" tableBorderDxfId="234">
  <tableColumns count="10">
    <tableColumn id="1" name="Player " dataDxfId="233"/>
    <tableColumn id="2" name="GP" dataDxfId="232">
      <calculatedColumnFormula>IF(OR(GameCard5[[#This Row],[PA]]&gt;0,$E$105="Win (FORFEIT)",L108="Yes"),1,"")</calculatedColumnFormula>
    </tableColumn>
    <tableColumn id="3" name="PA" dataDxfId="231"/>
    <tableColumn id="4" name="AB" dataDxfId="230"/>
    <tableColumn id="5" name="H" dataDxfId="229"/>
    <tableColumn id="6" name="Runs" dataDxfId="228"/>
    <tableColumn id="7" name="RBIs" dataDxfId="227"/>
    <tableColumn id="8" name="SAC" dataDxfId="226"/>
    <tableColumn id="9" name="BB" dataDxfId="225"/>
    <tableColumn id="10" name="HR" dataDxfId="224"/>
  </tableColumns>
  <tableStyleInfo name="TableStyleLight17" showFirstColumn="0" showLastColumn="0" showRowStripes="1" showColumnStripes="0"/>
</table>
</file>

<file path=xl/tables/table5.xml><?xml version="1.0" encoding="utf-8"?>
<table xmlns="http://schemas.openxmlformats.org/spreadsheetml/2006/main" id="5" name="GameCard6" displayName="GameCard6" ref="A139:J165" totalsRowShown="0" headerRowDxfId="223" dataDxfId="221" headerRowBorderDxfId="222" tableBorderDxfId="220">
  <tableColumns count="10">
    <tableColumn id="1" name="Player " dataDxfId="219"/>
    <tableColumn id="2" name="GP" dataDxfId="218">
      <calculatedColumnFormula>IF(OR(GameCard6[[#This Row],[PA]]&gt;0,$E$137="Win (FORFEIT)",L140="Yes"),1,"")</calculatedColumnFormula>
    </tableColumn>
    <tableColumn id="3" name="PA" dataDxfId="217"/>
    <tableColumn id="4" name="AB" dataDxfId="216"/>
    <tableColumn id="5" name="H" dataDxfId="215"/>
    <tableColumn id="6" name="Runs" dataDxfId="214"/>
    <tableColumn id="7" name="RBIs" dataDxfId="213"/>
    <tableColumn id="8" name="SAC" dataDxfId="212"/>
    <tableColumn id="9" name="BB" dataDxfId="211"/>
    <tableColumn id="10" name="HR" dataDxfId="210"/>
  </tableColumns>
  <tableStyleInfo name="TableStyleLight17" showFirstColumn="0" showLastColumn="0" showRowStripes="1" showColumnStripes="0"/>
</table>
</file>

<file path=xl/tables/table6.xml><?xml version="1.0" encoding="utf-8"?>
<table xmlns="http://schemas.openxmlformats.org/spreadsheetml/2006/main" id="6" name="GameCard7" displayName="GameCard7" ref="A171:J197" totalsRowShown="0" headerRowDxfId="209" dataDxfId="207" headerRowBorderDxfId="208" tableBorderDxfId="206">
  <tableColumns count="10">
    <tableColumn id="1" name="Player " dataDxfId="205"/>
    <tableColumn id="2" name="GP" dataDxfId="204">
      <calculatedColumnFormula>IF(OR(GameCard7[[#This Row],[PA]]&gt;0,$E$169="Win (FORFEIT)",L172="Yes"),1,"")</calculatedColumnFormula>
    </tableColumn>
    <tableColumn id="3" name="PA" dataDxfId="203"/>
    <tableColumn id="4" name="AB" dataDxfId="202"/>
    <tableColumn id="5" name="H" dataDxfId="201"/>
    <tableColumn id="6" name="Runs" dataDxfId="200"/>
    <tableColumn id="7" name="RBIs" dataDxfId="199"/>
    <tableColumn id="8" name="SAC" dataDxfId="198"/>
    <tableColumn id="9" name="BB" dataDxfId="197"/>
    <tableColumn id="10" name="HR" dataDxfId="196"/>
  </tableColumns>
  <tableStyleInfo name="TableStyleLight17" showFirstColumn="0" showLastColumn="0" showRowStripes="1" showColumnStripes="0"/>
</table>
</file>

<file path=xl/tables/table7.xml><?xml version="1.0" encoding="utf-8"?>
<table xmlns="http://schemas.openxmlformats.org/spreadsheetml/2006/main" id="7" name="GameCard38" displayName="GameCard38" ref="A203:J229" totalsRowShown="0" headerRowDxfId="195" dataDxfId="193" headerRowBorderDxfId="194" tableBorderDxfId="192">
  <tableColumns count="10">
    <tableColumn id="1" name="Player " dataDxfId="191"/>
    <tableColumn id="2" name="GP" dataDxfId="190">
      <calculatedColumnFormula>IF(OR(GameCard38[[#This Row],[PA]]&gt;0,$E$201="Win (FORFEIT)",L204="Yes"),1,"")</calculatedColumnFormula>
    </tableColumn>
    <tableColumn id="3" name="PA" dataDxfId="189"/>
    <tableColumn id="4" name="AB" dataDxfId="188"/>
    <tableColumn id="5" name="H" dataDxfId="187"/>
    <tableColumn id="6" name="Runs" dataDxfId="186"/>
    <tableColumn id="7" name="RBIs" dataDxfId="185"/>
    <tableColumn id="8" name="SAC" dataDxfId="184"/>
    <tableColumn id="9" name="BB" dataDxfId="183"/>
    <tableColumn id="10" name="HR" dataDxfId="182"/>
  </tableColumns>
  <tableStyleInfo name="TableStyleLight17" showFirstColumn="0" showLastColumn="0" showRowStripes="1" showColumnStripes="0"/>
</table>
</file>

<file path=xl/tables/table8.xml><?xml version="1.0" encoding="utf-8"?>
<table xmlns="http://schemas.openxmlformats.org/spreadsheetml/2006/main" id="8" name="GameCard49" displayName="GameCard49" ref="A235:J261" totalsRowShown="0" headerRowDxfId="181" dataDxfId="179" headerRowBorderDxfId="180" tableBorderDxfId="178">
  <tableColumns count="10">
    <tableColumn id="1" name="Player " dataDxfId="177"/>
    <tableColumn id="2" name="GP" dataDxfId="176">
      <calculatedColumnFormula>IF(OR(GameCard49[[#This Row],[PA]]&gt;0,$E$233="Win (FORFEIT)",L236="Yes"),1,"")</calculatedColumnFormula>
    </tableColumn>
    <tableColumn id="3" name="PA" dataDxfId="175"/>
    <tableColumn id="4" name="AB" dataDxfId="174"/>
    <tableColumn id="5" name="H" dataDxfId="173"/>
    <tableColumn id="6" name="Runs" dataDxfId="172"/>
    <tableColumn id="7" name="RBIs" dataDxfId="171"/>
    <tableColumn id="8" name="SAC" dataDxfId="170"/>
    <tableColumn id="9" name="BB" dataDxfId="169"/>
    <tableColumn id="10" name="HR" dataDxfId="168"/>
  </tableColumns>
  <tableStyleInfo name="TableStyleLight17" showFirstColumn="0" showLastColumn="0" showRowStripes="1" showColumnStripes="0"/>
</table>
</file>

<file path=xl/tables/table9.xml><?xml version="1.0" encoding="utf-8"?>
<table xmlns="http://schemas.openxmlformats.org/spreadsheetml/2006/main" id="9" name="GameCard510" displayName="GameCard510" ref="A267:J293" totalsRowShown="0" headerRowDxfId="167" dataDxfId="165" headerRowBorderDxfId="166" tableBorderDxfId="164">
  <tableColumns count="10">
    <tableColumn id="1" name="Player " dataDxfId="163"/>
    <tableColumn id="2" name="GP" dataDxfId="162">
      <calculatedColumnFormula>IF(OR(GameCard510[[#This Row],[PA]]&gt;0,$E$265="Win (FORFEIT)",L268="Yes"),1,"")</calculatedColumnFormula>
    </tableColumn>
    <tableColumn id="3" name="PA" dataDxfId="161"/>
    <tableColumn id="4" name="AB" dataDxfId="160"/>
    <tableColumn id="5" name="H" dataDxfId="159"/>
    <tableColumn id="6" name="Runs" dataDxfId="158"/>
    <tableColumn id="7" name="RBIs" dataDxfId="157"/>
    <tableColumn id="8" name="SAC" dataDxfId="156"/>
    <tableColumn id="9" name="BB" dataDxfId="155"/>
    <tableColumn id="10" name="HR" dataDxfId="154"/>
  </tableColumns>
  <tableStyleInfo name="TableStyleLight17" showFirstColumn="0" showLastColumn="0" showRowStripes="1" showColumnStripes="0"/>
</table>
</file>

<file path=xl/tables/table10.xml><?xml version="1.0" encoding="utf-8"?>
<table xmlns="http://schemas.openxmlformats.org/spreadsheetml/2006/main" id="10" name="GameCard611" displayName="GameCard611" ref="A299:J325" totalsRowShown="0" headerRowDxfId="153" dataDxfId="151" headerRowBorderDxfId="152" tableBorderDxfId="150">
  <tableColumns count="10">
    <tableColumn id="1" name="Player " dataDxfId="149"/>
    <tableColumn id="2" name="GP" dataDxfId="148">
      <calculatedColumnFormula>IF(OR(GameCard611[[#This Row],[PA]]&gt;0,$E$297="Win (FORFEIT)",L300="Yes"),1,"")</calculatedColumnFormula>
    </tableColumn>
    <tableColumn id="3" name="PA" dataDxfId="147"/>
    <tableColumn id="4" name="AB" dataDxfId="146"/>
    <tableColumn id="5" name="H" dataDxfId="145"/>
    <tableColumn id="6" name="Runs" dataDxfId="144"/>
    <tableColumn id="7" name="RBIs" dataDxfId="143"/>
    <tableColumn id="8" name="SAC" dataDxfId="142"/>
    <tableColumn id="9" name="BB" dataDxfId="141"/>
    <tableColumn id="10" name="HR" dataDxfId="140"/>
  </tableColumns>
  <tableStyleInfo name="TableStyleLight17" showFirstColumn="0" showLastColumn="0" showRowStripes="1" showColumnStripes="0"/>
</table>
</file>

<file path=xl/tables/table11.xml><?xml version="1.0" encoding="utf-8"?>
<table xmlns="http://schemas.openxmlformats.org/spreadsheetml/2006/main" id="11" name="GameCard12" displayName="GameCard12" ref="A331:J357" totalsRowShown="0" headerRowDxfId="139" dataDxfId="137" headerRowBorderDxfId="138" tableBorderDxfId="136">
  <tableColumns count="10">
    <tableColumn id="1" name="Player " dataDxfId="135"/>
    <tableColumn id="2" name="GP" dataDxfId="134">
      <calculatedColumnFormula>IF(OR(GameCard12[[#This Row],[PA]]&gt;0,$E$329="Win (FORFEIT)",L332="Yes"),1,"")</calculatedColumnFormula>
    </tableColumn>
    <tableColumn id="3" name="PA" dataDxfId="133"/>
    <tableColumn id="4" name="AB" dataDxfId="132"/>
    <tableColumn id="5" name="H" dataDxfId="131"/>
    <tableColumn id="6" name="Runs" dataDxfId="130"/>
    <tableColumn id="7" name="RBIs" dataDxfId="129"/>
    <tableColumn id="8" name="SAC" dataDxfId="128"/>
    <tableColumn id="9" name="BB" dataDxfId="127"/>
    <tableColumn id="10" name="HR" dataDxfId="126"/>
  </tableColumns>
  <tableStyleInfo name="TableStyleLight17" showFirstColumn="0" showLastColumn="0" showRowStripes="1" showColumnStripes="0"/>
</table>
</file>

<file path=xl/tables/table12.xml><?xml version="1.0" encoding="utf-8"?>
<table xmlns="http://schemas.openxmlformats.org/spreadsheetml/2006/main" id="12" name="GameCard313" displayName="GameCard313" ref="A363:J389" totalsRowShown="0" headerRowDxfId="125" dataDxfId="123" headerRowBorderDxfId="124" tableBorderDxfId="122">
  <tableColumns count="10">
    <tableColumn id="1" name="Player " dataDxfId="121"/>
    <tableColumn id="2" name="GP" dataDxfId="120">
      <calculatedColumnFormula>IF(OR(GameCard313[[#This Row],[PA]]&gt;0,$E$361="Win (FORFEIT)"=L364="Yes"),1,"")</calculatedColumnFormula>
    </tableColumn>
    <tableColumn id="3" name="PA" dataDxfId="119"/>
    <tableColumn id="4" name="AB" dataDxfId="118"/>
    <tableColumn id="5" name="H" dataDxfId="117"/>
    <tableColumn id="6" name="Runs" dataDxfId="116"/>
    <tableColumn id="7" name="RBIs" dataDxfId="115"/>
    <tableColumn id="8" name="SAC" dataDxfId="114"/>
    <tableColumn id="9" name="BB" dataDxfId="113"/>
    <tableColumn id="10" name="HR" dataDxfId="112"/>
  </tableColumns>
  <tableStyleInfo name="TableStyleLight17" showFirstColumn="0" showLastColumn="0" showRowStripes="1" showColumnStripes="0"/>
</table>
</file>

<file path=xl/tables/table13.xml><?xml version="1.0" encoding="utf-8"?>
<table xmlns="http://schemas.openxmlformats.org/spreadsheetml/2006/main" id="13" name="GameCard414" displayName="GameCard414" ref="A395:J421" totalsRowShown="0" headerRowDxfId="111" dataDxfId="109" headerRowBorderDxfId="110" tableBorderDxfId="108">
  <tableColumns count="10">
    <tableColumn id="1" name="Player " dataDxfId="107"/>
    <tableColumn id="2" name="GP" dataDxfId="106">
      <calculatedColumnFormula>IF(OR(GameCard414[[#This Row],[PA]]&gt;0,$E$393="Win (FORFEIT)",L396="Yes"),1,"")</calculatedColumnFormula>
    </tableColumn>
    <tableColumn id="3" name="PA" dataDxfId="105"/>
    <tableColumn id="4" name="AB" dataDxfId="104"/>
    <tableColumn id="5" name="H" dataDxfId="103"/>
    <tableColumn id="6" name="Runs" dataDxfId="102"/>
    <tableColumn id="7" name="RBIs" dataDxfId="101"/>
    <tableColumn id="8" name="SAC" dataDxfId="100"/>
    <tableColumn id="9" name="BB" dataDxfId="99"/>
    <tableColumn id="10" name="HR" dataDxfId="98"/>
  </tableColumns>
  <tableStyleInfo name="TableStyleLight17" showFirstColumn="0" showLastColumn="0" showRowStripes="1" showColumnStripes="0"/>
</table>
</file>

<file path=xl/tables/table14.xml><?xml version="1.0" encoding="utf-8"?>
<table xmlns="http://schemas.openxmlformats.org/spreadsheetml/2006/main" id="14" name="GameCard515" displayName="GameCard515" ref="A427:J453" totalsRowShown="0" headerRowDxfId="97" dataDxfId="95" headerRowBorderDxfId="96" tableBorderDxfId="94">
  <tableColumns count="10">
    <tableColumn id="1" name="Player " dataDxfId="93"/>
    <tableColumn id="2" name="GP" dataDxfId="92">
      <calculatedColumnFormula>IF(OR(GameCard515[[#This Row],[PA]]&gt;0,$E$425="Win (FORFEIT)",L428="Yes"),1,"")</calculatedColumnFormula>
    </tableColumn>
    <tableColumn id="3" name="PA" dataDxfId="91"/>
    <tableColumn id="4" name="AB" dataDxfId="90"/>
    <tableColumn id="5" name="H" dataDxfId="89"/>
    <tableColumn id="6" name="Runs" dataDxfId="88"/>
    <tableColumn id="7" name="RBIs" dataDxfId="87"/>
    <tableColumn id="8" name="SAC" dataDxfId="86"/>
    <tableColumn id="9" name="BB" dataDxfId="85"/>
    <tableColumn id="10" name="HR" dataDxfId="84"/>
  </tableColumns>
  <tableStyleInfo name="TableStyleLight17" showFirstColumn="0" showLastColumn="0" showRowStripes="1" showColumnStripes="0"/>
</table>
</file>

<file path=xl/tables/table15.xml><?xml version="1.0" encoding="utf-8"?>
<table xmlns="http://schemas.openxmlformats.org/spreadsheetml/2006/main" id="15" name="GameCard616" displayName="GameCard616" ref="A459:J485" totalsRowShown="0" headerRowDxfId="83" dataDxfId="81" headerRowBorderDxfId="82" tableBorderDxfId="80">
  <tableColumns count="10">
    <tableColumn id="1" name="Player " dataDxfId="79"/>
    <tableColumn id="2" name="GP" dataDxfId="78">
      <calculatedColumnFormula>IF(OR(GameCard616[[#This Row],[PA]]&gt;0,$E$457="Win (FORFEIT)",L460="Yes"),1,"")</calculatedColumnFormula>
    </tableColumn>
    <tableColumn id="3" name="PA" dataDxfId="77"/>
    <tableColumn id="4" name="AB" dataDxfId="76"/>
    <tableColumn id="5" name="H" dataDxfId="75"/>
    <tableColumn id="6" name="Runs" dataDxfId="74"/>
    <tableColumn id="7" name="RBIs" dataDxfId="73"/>
    <tableColumn id="8" name="SAC" dataDxfId="72"/>
    <tableColumn id="9" name="BB" dataDxfId="71"/>
    <tableColumn id="10" name="HR" dataDxfId="70"/>
  </tableColumns>
  <tableStyleInfo name="TableStyleLight17" showFirstColumn="0" showLastColumn="0" showRowStripes="1" showColumnStripes="0"/>
</table>
</file>

<file path=xl/tables/table16.xml><?xml version="1.0" encoding="utf-8"?>
<table xmlns="http://schemas.openxmlformats.org/spreadsheetml/2006/main" id="16" name="GameCard17" displayName="GameCard17" ref="A491:J517" totalsRowShown="0" headerRowDxfId="69" dataDxfId="67" headerRowBorderDxfId="68" tableBorderDxfId="66">
  <tableColumns count="10">
    <tableColumn id="1" name="Player " dataDxfId="65"/>
    <tableColumn id="2" name="GP" dataDxfId="64">
      <calculatedColumnFormula>IF(OR(GameCard17[[#This Row],[PA]]&gt;0,$E$489="Win (FORFEIT)",L492="Yes"),1,"")</calculatedColumnFormula>
    </tableColumn>
    <tableColumn id="3" name="PA" dataDxfId="63"/>
    <tableColumn id="4" name="AB" dataDxfId="62"/>
    <tableColumn id="5" name="H" dataDxfId="61"/>
    <tableColumn id="6" name="Runs" dataDxfId="60"/>
    <tableColumn id="7" name="RBIs" dataDxfId="59"/>
    <tableColumn id="8" name="SAC" dataDxfId="58"/>
    <tableColumn id="9" name="BB" dataDxfId="57"/>
    <tableColumn id="10" name="HR" dataDxfId="56"/>
  </tableColumns>
  <tableStyleInfo name="TableStyleLight17" showFirstColumn="0" showLastColumn="0" showRowStripes="1" showColumnStripes="0"/>
</table>
</file>

<file path=xl/tables/table17.xml><?xml version="1.0" encoding="utf-8"?>
<table xmlns="http://schemas.openxmlformats.org/spreadsheetml/2006/main" id="17" name="GameCard318" displayName="GameCard318" ref="A523:J549" totalsRowShown="0" headerRowDxfId="55" dataDxfId="53" headerRowBorderDxfId="54" tableBorderDxfId="52">
  <tableColumns count="10">
    <tableColumn id="1" name="Player " dataDxfId="51"/>
    <tableColumn id="2" name="GP" dataDxfId="50">
      <calculatedColumnFormula>IF(OR(GameCard318[[#This Row],[PA]]&gt;0,$E$521="Win (FORFEIT)",L524="Yes"),1,"")</calculatedColumnFormula>
    </tableColumn>
    <tableColumn id="3" name="PA" dataDxfId="49"/>
    <tableColumn id="4" name="AB" dataDxfId="48"/>
    <tableColumn id="5" name="H" dataDxfId="47"/>
    <tableColumn id="6" name="Runs" dataDxfId="46"/>
    <tableColumn id="7" name="RBIs" dataDxfId="45"/>
    <tableColumn id="8" name="SAC" dataDxfId="44"/>
    <tableColumn id="9" name="BB" dataDxfId="43"/>
    <tableColumn id="10" name="HR" dataDxfId="42"/>
  </tableColumns>
  <tableStyleInfo name="TableStyleLight17" showFirstColumn="0" showLastColumn="0" showRowStripes="1" showColumnStripes="0"/>
</table>
</file>

<file path=xl/tables/table18.xml><?xml version="1.0" encoding="utf-8"?>
<table xmlns="http://schemas.openxmlformats.org/spreadsheetml/2006/main" id="18" name="GameCard419" displayName="GameCard419" ref="A555:J581" totalsRowShown="0" headerRowDxfId="41" dataDxfId="39" headerRowBorderDxfId="40" tableBorderDxfId="38">
  <tableColumns count="10">
    <tableColumn id="1" name="Player " dataDxfId="37"/>
    <tableColumn id="2" name="GP" dataDxfId="36">
      <calculatedColumnFormula>IF(OR(GameCard419[[#This Row],[PA]]&gt;0,$E$553="Win (FORFEIT)",L556="Yes"),1,"")</calculatedColumnFormula>
    </tableColumn>
    <tableColumn id="3" name="PA" dataDxfId="35"/>
    <tableColumn id="4" name="AB" dataDxfId="34"/>
    <tableColumn id="5" name="H" dataDxfId="33"/>
    <tableColumn id="6" name="Runs" dataDxfId="32"/>
    <tableColumn id="7" name="RBIs" dataDxfId="31"/>
    <tableColumn id="8" name="SAC" dataDxfId="30"/>
    <tableColumn id="9" name="BB" dataDxfId="29"/>
    <tableColumn id="10" name="HR" dataDxfId="28"/>
  </tableColumns>
  <tableStyleInfo name="TableStyleLight17" showFirstColumn="0" showLastColumn="0" showRowStripes="1" showColumnStripes="0"/>
</table>
</file>

<file path=xl/tables/table19.xml><?xml version="1.0" encoding="utf-8"?>
<table xmlns="http://schemas.openxmlformats.org/spreadsheetml/2006/main" id="19" name="GameCard520" displayName="GameCard520" ref="A587:J613" totalsRowShown="0" headerRowDxfId="27" dataDxfId="25" headerRowBorderDxfId="26" tableBorderDxfId="24">
  <tableColumns count="10">
    <tableColumn id="1" name="Player " dataDxfId="23"/>
    <tableColumn id="2" name="GP" dataDxfId="22">
      <calculatedColumnFormula>IF(OR(GameCard520[[#This Row],[PA]]&gt;0,$E$585="Win (FORFEIT)",L588="Yes"),1,"")</calculatedColumnFormula>
    </tableColumn>
    <tableColumn id="3" name="PA" dataDxfId="21"/>
    <tableColumn id="4" name="AB" dataDxfId="20"/>
    <tableColumn id="5" name="H" dataDxfId="19"/>
    <tableColumn id="6" name="Runs" dataDxfId="18"/>
    <tableColumn id="7" name="RBIs" dataDxfId="17"/>
    <tableColumn id="8" name="SAC" dataDxfId="16"/>
    <tableColumn id="9" name="BB" dataDxfId="15"/>
    <tableColumn id="10" name="HR" dataDxfId="14"/>
  </tableColumns>
  <tableStyleInfo name="TableStyleLight17" showFirstColumn="0" showLastColumn="0" showRowStripes="1" showColumnStripes="0"/>
</table>
</file>

<file path=xl/tables/table20.xml><?xml version="1.0" encoding="utf-8"?>
<table xmlns="http://schemas.openxmlformats.org/spreadsheetml/2006/main" id="20" name="GameCard621" displayName="GameCard621" ref="A619:J645" totalsRowShown="0" headerRowDxfId="13" dataDxfId="11" headerRowBorderDxfId="12" tableBorderDxfId="10">
  <tableColumns count="10">
    <tableColumn id="1" name="Player " dataDxfId="9"/>
    <tableColumn id="2" name="GP" dataDxfId="8">
      <calculatedColumnFormula>IF(OR(GameCard621[[#This Row],[PA]]&gt;0,$E$617="Win (FORFEIT)",L620="Yes"),1,"")</calculatedColumnFormula>
    </tableColumn>
    <tableColumn id="3" name="PA" dataDxfId="7"/>
    <tableColumn id="4" name="AB" dataDxfId="6"/>
    <tableColumn id="5" name="H" dataDxfId="5"/>
    <tableColumn id="6" name="Runs" dataDxfId="4"/>
    <tableColumn id="7" name="RBIs" dataDxfId="3"/>
    <tableColumn id="8" name="SAC" dataDxfId="2"/>
    <tableColumn id="9" name="BB" dataDxfId="1"/>
    <tableColumn id="10" name="HR" dataDxfId="0"/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3" Type="http://schemas.openxmlformats.org/officeDocument/2006/relationships/table" Target="../tables/table2.xml"/><Relationship Id="rId21" Type="http://schemas.openxmlformats.org/officeDocument/2006/relationships/table" Target="../tables/table20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20" Type="http://schemas.openxmlformats.org/officeDocument/2006/relationships/table" Target="../tables/table19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10" Type="http://schemas.openxmlformats.org/officeDocument/2006/relationships/table" Target="../tables/table9.xml"/><Relationship Id="rId19" Type="http://schemas.openxmlformats.org/officeDocument/2006/relationships/table" Target="../tables/table18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rgb="FFC00000"/>
  </sheetPr>
  <dimension ref="A1:AS159"/>
  <sheetViews>
    <sheetView tabSelected="1" workbookViewId="0">
      <selection activeCell="B30" sqref="B30:C30"/>
    </sheetView>
  </sheetViews>
  <sheetFormatPr defaultRowHeight="14.25"/>
  <cols>
    <col min="1" max="1" width="5" style="3" customWidth="1"/>
    <col min="2" max="2" width="13" style="3" customWidth="1"/>
    <col min="3" max="3" width="12.85546875" style="3" customWidth="1"/>
    <col min="4" max="13" width="12.7109375" style="3" customWidth="1"/>
    <col min="14" max="14" width="3.42578125" style="54" customWidth="1"/>
    <col min="15" max="15" width="3.85546875" style="54" customWidth="1"/>
    <col min="16" max="16" width="23.7109375" style="54" customWidth="1"/>
    <col min="17" max="39" width="9.140625" style="54"/>
    <col min="40" max="43" width="9.140625" style="14"/>
    <col min="44" max="16384" width="9.140625" style="3"/>
  </cols>
  <sheetData>
    <row r="1" spans="1:45" s="52" customFormat="1"/>
    <row r="2" spans="1:45">
      <c r="A2" s="73" t="s">
        <v>15</v>
      </c>
      <c r="B2" s="73"/>
      <c r="C2" s="77" t="s">
        <v>82</v>
      </c>
      <c r="D2" s="77"/>
      <c r="E2" s="77"/>
      <c r="F2" s="54"/>
      <c r="G2" s="55" t="s">
        <v>49</v>
      </c>
      <c r="H2" s="51">
        <f>GAMES!B4</f>
        <v>13</v>
      </c>
      <c r="I2" s="54"/>
      <c r="J2" s="54"/>
      <c r="K2" s="54"/>
      <c r="L2" s="54"/>
      <c r="M2" s="54"/>
      <c r="AN2" s="54"/>
      <c r="AO2" s="54"/>
      <c r="AP2" s="54"/>
      <c r="AQ2" s="54"/>
      <c r="AR2" s="54"/>
      <c r="AS2" s="54"/>
    </row>
    <row r="3" spans="1:45" s="14" customFormat="1">
      <c r="A3" s="53"/>
      <c r="B3" s="53" t="s">
        <v>67</v>
      </c>
      <c r="C3" s="78">
        <f>SUM(GAMES!M9:M617)</f>
        <v>20</v>
      </c>
      <c r="D3" s="78"/>
      <c r="E3" s="78"/>
      <c r="F3" s="54"/>
      <c r="G3" s="55" t="s">
        <v>50</v>
      </c>
      <c r="H3" s="51">
        <f>GAMES!B5</f>
        <v>7</v>
      </c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</row>
    <row r="4" spans="1:45" s="54" customFormat="1">
      <c r="A4" s="56"/>
      <c r="B4" s="56"/>
    </row>
    <row r="5" spans="1:45" s="54" customFormat="1" ht="15" thickBot="1"/>
    <row r="6" spans="1:45" s="4" customFormat="1" ht="15" customHeight="1">
      <c r="A6" s="16"/>
      <c r="B6" s="74" t="s">
        <v>14</v>
      </c>
      <c r="C6" s="74"/>
      <c r="D6" s="17" t="s">
        <v>4</v>
      </c>
      <c r="E6" s="17" t="s">
        <v>0</v>
      </c>
      <c r="F6" s="17" t="s">
        <v>1</v>
      </c>
      <c r="G6" s="17" t="s">
        <v>2</v>
      </c>
      <c r="H6" s="17" t="s">
        <v>5</v>
      </c>
      <c r="I6" s="17" t="s">
        <v>6</v>
      </c>
      <c r="J6" s="17" t="s">
        <v>11</v>
      </c>
      <c r="K6" s="17" t="s">
        <v>7</v>
      </c>
      <c r="L6" s="17" t="s">
        <v>8</v>
      </c>
      <c r="M6" s="18" t="s">
        <v>3</v>
      </c>
      <c r="N6" s="55"/>
      <c r="O6" s="59"/>
      <c r="P6" s="61" t="s">
        <v>70</v>
      </c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15"/>
      <c r="AO6" s="15"/>
      <c r="AP6" s="15"/>
      <c r="AQ6" s="15"/>
    </row>
    <row r="7" spans="1:45" ht="15" customHeight="1">
      <c r="A7" s="5">
        <v>1</v>
      </c>
      <c r="B7" s="75" t="s">
        <v>89</v>
      </c>
      <c r="C7" s="75"/>
      <c r="D7" s="1">
        <f>SUM(GAMES!B12,GAMES!B44,GAMES!B76,GAMES!B108,GAMES!B140,GAMES!B172,GAMES!B204,GAMES!B236,GAMES!B268,GAMES!B300,GAMES!B332,GAMES!B364,GAMES!B396,GAMES!B428,GAMES!B460,GAMES!B492,GAMES!B524,GAMES!B556,GAMES!B588,GAMES!B620)</f>
        <v>17</v>
      </c>
      <c r="E7" s="1">
        <f>SUM(GAMES!C12,GAMES!C44,GAMES!C76,GAMES!C108,GAMES!C140,GAMES!C172,GAMES!C204,GAMES!C236,GAMES!C268,GAMES!C300,GAMES!C332,GAMES!C364,GAMES!C396,GAMES!C428,GAMES!C460,GAMES!C492,GAMES!C524,GAMES!C556,GAMES!C588,GAMES!C620)</f>
        <v>55</v>
      </c>
      <c r="F7" s="1">
        <f>SUM(GAMES!D12,GAMES!D44,GAMES!D76,GAMES!D108,GAMES!D140,GAMES!D172,GAMES!D204,GAMES!D236,GAMES!D268,GAMES!D300,GAMES!D332,GAMES!D364,GAMES!D396,GAMES!D428,GAMES!D460,GAMES!D492,GAMES!D524,GAMES!D556,GAMES!D588,GAMES!D620)</f>
        <v>45</v>
      </c>
      <c r="G7" s="1">
        <f>SUM(GAMES!E12,GAMES!E44,GAMES!E76,GAMES!E108,GAMES!E140,GAMES!E172,GAMES!E204,GAMES!E236,GAMES!E268,GAMES!E300,GAMES!E332,GAMES!E364,GAMES!E396,GAMES!E428,GAMES!E460,GAMES!E492,GAMES!E524,GAMES!E556,GAMES!E588,GAMES!E620)</f>
        <v>22</v>
      </c>
      <c r="H7" s="1">
        <f>SUM(GAMES!F12,GAMES!F44,GAMES!F76,GAMES!F108,GAMES!F140,GAMES!F172,GAMES!F204,GAMES!F236,GAMES!F268,GAMES!F300,GAMES!F332,GAMES!F364,GAMES!F396,GAMES!F428,GAMES!F460,GAMES!F492,GAMES!F524,GAMES!F556,GAMES!F588,GAMES!F620)</f>
        <v>20</v>
      </c>
      <c r="I7" s="1">
        <f>SUM(GAMES!G12,GAMES!G44,GAMES!G76,GAMES!G108,GAMES!G140,GAMES!G172,GAMES!G204,GAMES!G236,GAMES!G268,GAMES!G300,GAMES!G332,GAMES!G364,GAMES!G396,GAMES!G428,GAMES!G460,GAMES!G492,GAMES!G524,GAMES!G556,GAMES!G588,GAMES!G620)</f>
        <v>9</v>
      </c>
      <c r="J7" s="1">
        <f>SUM(GAMES!H12,GAMES!H44,GAMES!H76,GAMES!H108,GAMES!H140,GAMES!H172,GAMES!H204,GAMES!H236,GAMES!H268,GAMES!H300,GAMES!H332,GAMES!H364,GAMES!H396,GAMES!H428,GAMES!H460,GAMES!H492,GAMES!H524,GAMES!H556,GAMES!H588,GAMES!H620)</f>
        <v>0</v>
      </c>
      <c r="K7" s="1">
        <f>SUM(GAMES!I12,GAMES!I44,GAMES!I76,GAMES!I108,GAMES!I140,GAMES!I172,GAMES!I204,GAMES!I236,GAMES!I268,GAMES!I300,GAMES!I332,GAMES!I364,GAMES!I396,GAMES!I428,GAMES!I460,GAMES!I492,GAMES!I524,GAMES!I556,GAMES!I588,GAMES!I620)</f>
        <v>10</v>
      </c>
      <c r="L7" s="1">
        <f>SUM(GAMES!J12,GAMES!J44,GAMES!J76,GAMES!J108,GAMES!J140,GAMES!J172,GAMES!J204,GAMES!J236,GAMES!J268,GAMES!J300,GAMES!J332,GAMES!J364,GAMES!J396,GAMES!J428,GAMES!J460,GAMES!J492,GAMES!J524,GAMES!J556,GAMES!J588,GAMES!J620)</f>
        <v>0</v>
      </c>
      <c r="M7" s="6">
        <f>IF(OR(D7=0,F7=0),0,G7/F7)</f>
        <v>0.48888888888888887</v>
      </c>
      <c r="N7" s="82" t="s">
        <v>71</v>
      </c>
      <c r="O7" s="83"/>
      <c r="P7" s="62" t="str">
        <f>IF(AND(D7&gt;=4,B7&lt;&gt;""),"Yes","No")</f>
        <v>Yes</v>
      </c>
    </row>
    <row r="8" spans="1:45" ht="15" customHeight="1">
      <c r="A8" s="7">
        <v>2</v>
      </c>
      <c r="B8" s="76" t="s">
        <v>90</v>
      </c>
      <c r="C8" s="76"/>
      <c r="D8" s="2">
        <f>SUM(GAMES!B13,GAMES!B45,GAMES!B77,GAMES!B109,GAMES!B141,GAMES!B173,GAMES!B205,GAMES!B237,GAMES!B269,GAMES!B301,GAMES!B333,GAMES!B365,GAMES!B397,GAMES!B429,GAMES!B461,GAMES!B493,GAMES!B525,GAMES!B557,GAMES!B589,GAMES!B621)</f>
        <v>17</v>
      </c>
      <c r="E8" s="2">
        <f>SUM(GAMES!C13,GAMES!C45,GAMES!C77,GAMES!C109,GAMES!C141,GAMES!C173,GAMES!C205,GAMES!C237,GAMES!C269,GAMES!C301,GAMES!C333,GAMES!C365,GAMES!C397,GAMES!C429,GAMES!C461,GAMES!C493,GAMES!C525,GAMES!C557,GAMES!C589,GAMES!C621)</f>
        <v>53</v>
      </c>
      <c r="F8" s="2">
        <f>SUM(GAMES!D13,GAMES!D45,GAMES!D77,GAMES!D109,GAMES!D141,GAMES!D173,GAMES!D205,GAMES!D237,GAMES!D269,GAMES!D301,GAMES!D333,GAMES!D365,GAMES!D397,GAMES!D429,GAMES!D461,GAMES!D493,GAMES!D525,GAMES!D557,GAMES!D589,GAMES!D621)</f>
        <v>45</v>
      </c>
      <c r="G8" s="2">
        <f>SUM(GAMES!E13,GAMES!E45,GAMES!E77,GAMES!E109,GAMES!E141,GAMES!E173,GAMES!E205,GAMES!E237,GAMES!E269,GAMES!E301,GAMES!E333,GAMES!E365,GAMES!E397,GAMES!E429,GAMES!E461,GAMES!E493,GAMES!E525,GAMES!E557,GAMES!E589,GAMES!E621)</f>
        <v>19</v>
      </c>
      <c r="H8" s="2">
        <f>SUM(GAMES!F13,GAMES!F45,GAMES!F77,GAMES!F109,GAMES!F141,GAMES!F173,GAMES!F205,GAMES!F237,GAMES!F269,GAMES!F301,GAMES!F333,GAMES!F365,GAMES!F397,GAMES!F429,GAMES!F461,GAMES!F493,GAMES!F525,GAMES!F557,GAMES!F589,GAMES!F621)</f>
        <v>19</v>
      </c>
      <c r="I8" s="2">
        <f>SUM(GAMES!G13,GAMES!G45,GAMES!G77,GAMES!G109,GAMES!G141,GAMES!G173,GAMES!G205,GAMES!G237,GAMES!G269,GAMES!G301,GAMES!G333,GAMES!G365,GAMES!G397,GAMES!G429,GAMES!G461,GAMES!G493,GAMES!G525,GAMES!G557,GAMES!G589,GAMES!G621)</f>
        <v>8</v>
      </c>
      <c r="J8" s="2">
        <f>SUM(GAMES!H13,GAMES!H45,GAMES!H77,GAMES!H109,GAMES!H141,GAMES!H173,GAMES!H205,GAMES!H237,GAMES!H269,GAMES!H301,GAMES!H333,GAMES!H365,GAMES!H397,GAMES!H429,GAMES!H461,GAMES!H493,GAMES!H525,GAMES!H557,GAMES!H589,GAMES!H621)</f>
        <v>0</v>
      </c>
      <c r="K8" s="2">
        <f>SUM(GAMES!I13,GAMES!I45,GAMES!I77,GAMES!I109,GAMES!I141,GAMES!I173,GAMES!I205,GAMES!I237,GAMES!I269,GAMES!I301,GAMES!I333,GAMES!I365,GAMES!I397,GAMES!I429,GAMES!I461,GAMES!I493,GAMES!I525,GAMES!I557,GAMES!I589,GAMES!I621)</f>
        <v>8</v>
      </c>
      <c r="L8" s="2">
        <f>SUM(GAMES!J13,GAMES!J45,GAMES!J77,GAMES!J109,GAMES!J141,GAMES!J173,GAMES!J205,GAMES!J237,GAMES!J269,GAMES!J301,GAMES!J333,GAMES!J365,GAMES!J397,GAMES!J429,GAMES!J461,GAMES!J493,GAMES!J525,GAMES!J557,GAMES!J589,GAMES!J621)</f>
        <v>0</v>
      </c>
      <c r="M8" s="8">
        <f t="shared" ref="M8:M31" si="0">IF(OR(D8=0,F8=0),0,G8/F8)</f>
        <v>0.42222222222222222</v>
      </c>
      <c r="N8" s="82" t="s">
        <v>71</v>
      </c>
      <c r="O8" s="83"/>
      <c r="P8" s="63" t="str">
        <f t="shared" ref="P8:P31" si="1">IF(AND(D8&gt;=4,B8&lt;&gt;""),"Yes","No")</f>
        <v>Yes</v>
      </c>
    </row>
    <row r="9" spans="1:45" ht="15" customHeight="1">
      <c r="A9" s="5">
        <v>3</v>
      </c>
      <c r="B9" s="75" t="s">
        <v>91</v>
      </c>
      <c r="C9" s="75"/>
      <c r="D9" s="1">
        <f>SUM(GAMES!B14,GAMES!B46,GAMES!B78,GAMES!B110,GAMES!B142,GAMES!B174,GAMES!B206,GAMES!B238,GAMES!B270,GAMES!B302,GAMES!B334,GAMES!B366,GAMES!B398,GAMES!B430,GAMES!B462,GAMES!B494,GAMES!B526,GAMES!B558,GAMES!B590,GAMES!B622)</f>
        <v>16</v>
      </c>
      <c r="E9" s="1">
        <f>SUM(GAMES!C14,GAMES!C46,GAMES!C78,GAMES!C110,GAMES!C142,GAMES!C174,GAMES!C206,GAMES!C238,GAMES!C270,GAMES!C302,GAMES!C334,GAMES!C366,GAMES!C398,GAMES!C430,GAMES!C462,GAMES!C494,GAMES!C526,GAMES!C558,GAMES!C590,GAMES!C622)</f>
        <v>49</v>
      </c>
      <c r="F9" s="1">
        <f>SUM(GAMES!D14,GAMES!D46,GAMES!D78,GAMES!D110,GAMES!D142,GAMES!D174,GAMES!D206,GAMES!D238,GAMES!D270,GAMES!D302,GAMES!D334,GAMES!D366,GAMES!D398,GAMES!D430,GAMES!D462,GAMES!D494,GAMES!D526,GAMES!D558,GAMES!D590,GAMES!D622)</f>
        <v>44</v>
      </c>
      <c r="G9" s="1">
        <f>SUM(GAMES!E14,GAMES!E46,GAMES!E78,GAMES!E110,GAMES!E142,GAMES!E174,GAMES!E206,GAMES!E238,GAMES!E270,GAMES!E302,GAMES!E334,GAMES!E366,GAMES!E398,GAMES!E430,GAMES!E462,GAMES!E494,GAMES!E526,GAMES!E558,GAMES!E590,GAMES!E622)</f>
        <v>23</v>
      </c>
      <c r="H9" s="1">
        <f>SUM(GAMES!F14,GAMES!F46,GAMES!F78,GAMES!F110,GAMES!F142,GAMES!F174,GAMES!F206,GAMES!F238,GAMES!F270,GAMES!F302,GAMES!F334,GAMES!F366,GAMES!F398,GAMES!F430,GAMES!F462,GAMES!F494,GAMES!F526,GAMES!F558,GAMES!F590,GAMES!F622)</f>
        <v>17</v>
      </c>
      <c r="I9" s="1">
        <f>SUM(GAMES!G14,GAMES!G46,GAMES!G78,GAMES!G110,GAMES!G142,GAMES!G174,GAMES!G206,GAMES!G238,GAMES!G270,GAMES!G302,GAMES!G334,GAMES!G366,GAMES!G398,GAMES!G430,GAMES!G462,GAMES!G494,GAMES!G526,GAMES!G558,GAMES!G590,GAMES!G622)</f>
        <v>12</v>
      </c>
      <c r="J9" s="1">
        <f>SUM(GAMES!H14,GAMES!H46,GAMES!H78,GAMES!H110,GAMES!H142,GAMES!H174,GAMES!H206,GAMES!H238,GAMES!H270,GAMES!H302,GAMES!H334,GAMES!H366,GAMES!H398,GAMES!H430,GAMES!H462,GAMES!H494,GAMES!H526,GAMES!H558,GAMES!H590,GAMES!H622)</f>
        <v>2</v>
      </c>
      <c r="K9" s="1">
        <f>SUM(GAMES!I14,GAMES!I46,GAMES!I78,GAMES!I110,GAMES!I142,GAMES!I174,GAMES!I206,GAMES!I238,GAMES!I270,GAMES!I302,GAMES!I334,GAMES!I366,GAMES!I398,GAMES!I430,GAMES!I462,GAMES!I494,GAMES!I526,GAMES!I558,GAMES!I590,GAMES!I622)</f>
        <v>3</v>
      </c>
      <c r="L9" s="1">
        <f>SUM(GAMES!J14,GAMES!J46,GAMES!J78,GAMES!J110,GAMES!J142,GAMES!J174,GAMES!J206,GAMES!J238,GAMES!J270,GAMES!J302,GAMES!J334,GAMES!J366,GAMES!J398,GAMES!J430,GAMES!J462,GAMES!J494,GAMES!J526,GAMES!J558,GAMES!J590,GAMES!J622)</f>
        <v>0</v>
      </c>
      <c r="M9" s="6">
        <f t="shared" si="0"/>
        <v>0.52272727272727271</v>
      </c>
      <c r="N9" s="82" t="s">
        <v>71</v>
      </c>
      <c r="O9" s="83"/>
      <c r="P9" s="62" t="str">
        <f t="shared" si="1"/>
        <v>Yes</v>
      </c>
    </row>
    <row r="10" spans="1:45" ht="15" customHeight="1">
      <c r="A10" s="7">
        <v>4</v>
      </c>
      <c r="B10" s="76" t="s">
        <v>83</v>
      </c>
      <c r="C10" s="76"/>
      <c r="D10" s="2">
        <f>SUM(GAMES!B15,GAMES!B47,GAMES!B79,GAMES!B111,GAMES!B143,GAMES!B175,GAMES!B207,GAMES!B239,GAMES!B271,GAMES!B303,GAMES!B335,GAMES!B367,GAMES!B399,GAMES!B431,GAMES!B463,GAMES!B495,GAMES!B527,GAMES!B559,GAMES!B591,GAMES!B623)</f>
        <v>6</v>
      </c>
      <c r="E10" s="2">
        <f>SUM(GAMES!C15,GAMES!C47,GAMES!C79,GAMES!C111,GAMES!C143,GAMES!C175,GAMES!C207,GAMES!C239,GAMES!C271,GAMES!C303,GAMES!C335,GAMES!C367,GAMES!C399,GAMES!C431,GAMES!C463,GAMES!C495,GAMES!C527,GAMES!C559,GAMES!C591,GAMES!C623)</f>
        <v>12</v>
      </c>
      <c r="F10" s="2">
        <f>SUM(GAMES!D15,GAMES!D47,GAMES!D79,GAMES!D111,GAMES!D143,GAMES!D175,GAMES!D207,GAMES!D239,GAMES!D271,GAMES!D303,GAMES!D335,GAMES!D367,GAMES!D399,GAMES!D431,GAMES!D463,GAMES!D495,GAMES!D527,GAMES!D559,GAMES!D591,GAMES!D623)</f>
        <v>12</v>
      </c>
      <c r="G10" s="2">
        <f>SUM(GAMES!E15,GAMES!E47,GAMES!E79,GAMES!E111,GAMES!E143,GAMES!E175,GAMES!E207,GAMES!E239,GAMES!E271,GAMES!E303,GAMES!E335,GAMES!E367,GAMES!E399,GAMES!E431,GAMES!E463,GAMES!E495,GAMES!E527,GAMES!E559,GAMES!E591,GAMES!E623)</f>
        <v>7</v>
      </c>
      <c r="H10" s="2">
        <f>SUM(GAMES!F15,GAMES!F47,GAMES!F79,GAMES!F111,GAMES!F143,GAMES!F175,GAMES!F207,GAMES!F239,GAMES!F271,GAMES!F303,GAMES!F335,GAMES!F367,GAMES!F399,GAMES!F431,GAMES!F463,GAMES!F495,GAMES!F527,GAMES!F559,GAMES!F591,GAMES!F623)</f>
        <v>6</v>
      </c>
      <c r="I10" s="2">
        <f>SUM(GAMES!G15,GAMES!G47,GAMES!G79,GAMES!G111,GAMES!G143,GAMES!G175,GAMES!G207,GAMES!G239,GAMES!G271,GAMES!G303,GAMES!G335,GAMES!G367,GAMES!G399,GAMES!G431,GAMES!G463,GAMES!G495,GAMES!G527,GAMES!G559,GAMES!G591,GAMES!G623)</f>
        <v>5</v>
      </c>
      <c r="J10" s="2">
        <f>SUM(GAMES!H15,GAMES!H47,GAMES!H79,GAMES!H111,GAMES!H143,GAMES!H175,GAMES!H207,GAMES!H239,GAMES!H271,GAMES!H303,GAMES!H335,GAMES!H367,GAMES!H399,GAMES!H431,GAMES!H463,GAMES!H495,GAMES!H527,GAMES!H559,GAMES!H591,GAMES!H623)</f>
        <v>0</v>
      </c>
      <c r="K10" s="2">
        <f>SUM(GAMES!I15,GAMES!I47,GAMES!I79,GAMES!I111,GAMES!I143,GAMES!I175,GAMES!I207,GAMES!I239,GAMES!I271,GAMES!I303,GAMES!I335,GAMES!I367,GAMES!I399,GAMES!I431,GAMES!I463,GAMES!I495,GAMES!I527,GAMES!I559,GAMES!I591,GAMES!I623)</f>
        <v>0</v>
      </c>
      <c r="L10" s="2">
        <f>SUM(GAMES!J15,GAMES!J47,GAMES!J79,GAMES!J111,GAMES!J143,GAMES!J175,GAMES!J207,GAMES!J239,GAMES!J271,GAMES!J303,GAMES!J335,GAMES!J367,GAMES!J399,GAMES!J431,GAMES!J463,GAMES!J495,GAMES!J527,GAMES!J559,GAMES!J591,GAMES!J623)</f>
        <v>1</v>
      </c>
      <c r="M10" s="8">
        <f t="shared" si="0"/>
        <v>0.58333333333333337</v>
      </c>
      <c r="N10" s="82" t="s">
        <v>71</v>
      </c>
      <c r="O10" s="83"/>
      <c r="P10" s="63" t="str">
        <f t="shared" si="1"/>
        <v>Yes</v>
      </c>
    </row>
    <row r="11" spans="1:45" ht="15" customHeight="1">
      <c r="A11" s="5">
        <v>5</v>
      </c>
      <c r="B11" s="75" t="s">
        <v>92</v>
      </c>
      <c r="C11" s="75"/>
      <c r="D11" s="1">
        <f>SUM(GAMES!B16,GAMES!B48,GAMES!B80,GAMES!B112,GAMES!B144,GAMES!B176,GAMES!B208,GAMES!B240,GAMES!B272,GAMES!B304,GAMES!B336,GAMES!B368,GAMES!B400,GAMES!B432,GAMES!B464,GAMES!B496,GAMES!B528,GAMES!B560,GAMES!B592,GAMES!B624)</f>
        <v>18</v>
      </c>
      <c r="E11" s="1">
        <f>SUM(GAMES!C16,GAMES!C48,GAMES!C80,GAMES!C112,GAMES!C144,GAMES!C176,GAMES!C208,GAMES!C240,GAMES!C272,GAMES!C304,GAMES!C336,GAMES!C368,GAMES!C400,GAMES!C432,GAMES!C464,GAMES!C496,GAMES!C528,GAMES!C560,GAMES!C592,GAMES!C624)</f>
        <v>58</v>
      </c>
      <c r="F11" s="1">
        <f>SUM(GAMES!D16,GAMES!D48,GAMES!D80,GAMES!D112,GAMES!D144,GAMES!D176,GAMES!D208,GAMES!D240,GAMES!D272,GAMES!D304,GAMES!D336,GAMES!D368,GAMES!D400,GAMES!D432,GAMES!D464,GAMES!D496,GAMES!D528,GAMES!D560,GAMES!D592,GAMES!D624)</f>
        <v>53</v>
      </c>
      <c r="G11" s="1">
        <f>SUM(GAMES!E16,GAMES!E48,GAMES!E80,GAMES!E112,GAMES!E144,GAMES!E176,GAMES!E208,GAMES!E240,GAMES!E272,GAMES!E304,GAMES!E336,GAMES!E368,GAMES!E400,GAMES!E432,GAMES!E464,GAMES!E496,GAMES!E528,GAMES!E560,GAMES!E592,GAMES!E624)</f>
        <v>28</v>
      </c>
      <c r="H11" s="1">
        <f>SUM(GAMES!F16,GAMES!F48,GAMES!F80,GAMES!F112,GAMES!F144,GAMES!F176,GAMES!F208,GAMES!F240,GAMES!F272,GAMES!F304,GAMES!F336,GAMES!F368,GAMES!F400,GAMES!F432,GAMES!F464,GAMES!F496,GAMES!F528,GAMES!F560,GAMES!F592,GAMES!F624)</f>
        <v>20</v>
      </c>
      <c r="I11" s="1">
        <f>SUM(GAMES!G16,GAMES!G48,GAMES!G80,GAMES!G112,GAMES!G144,GAMES!G176,GAMES!G208,GAMES!G240,GAMES!G272,GAMES!G304,GAMES!G336,GAMES!G368,GAMES!G400,GAMES!G432,GAMES!G464,GAMES!G496,GAMES!G528,GAMES!G560,GAMES!G592,GAMES!G624)</f>
        <v>13</v>
      </c>
      <c r="J11" s="1">
        <f>SUM(GAMES!H16,GAMES!H48,GAMES!H80,GAMES!H112,GAMES!H144,GAMES!H176,GAMES!H208,GAMES!H240,GAMES!H272,GAMES!H304,GAMES!H336,GAMES!H368,GAMES!H400,GAMES!H432,GAMES!H464,GAMES!H496,GAMES!H528,GAMES!H560,GAMES!H592,GAMES!H624)</f>
        <v>1</v>
      </c>
      <c r="K11" s="1">
        <f>SUM(GAMES!I16,GAMES!I48,GAMES!I80,GAMES!I112,GAMES!I144,GAMES!I176,GAMES!I208,GAMES!I240,GAMES!I272,GAMES!I304,GAMES!I336,GAMES!I368,GAMES!I400,GAMES!I432,GAMES!I464,GAMES!I496,GAMES!I528,GAMES!I560,GAMES!I592,GAMES!I624)</f>
        <v>4</v>
      </c>
      <c r="L11" s="1">
        <f>SUM(GAMES!J16,GAMES!J48,GAMES!J80,GAMES!J112,GAMES!J144,GAMES!J176,GAMES!J208,GAMES!J240,GAMES!J272,GAMES!J304,GAMES!J336,GAMES!J368,GAMES!J400,GAMES!J432,GAMES!J464,GAMES!J496,GAMES!J528,GAMES!J560,GAMES!J592,GAMES!J624)</f>
        <v>0</v>
      </c>
      <c r="M11" s="6">
        <f t="shared" si="0"/>
        <v>0.52830188679245282</v>
      </c>
      <c r="N11" s="82" t="s">
        <v>71</v>
      </c>
      <c r="O11" s="83"/>
      <c r="P11" s="62" t="str">
        <f t="shared" si="1"/>
        <v>Yes</v>
      </c>
    </row>
    <row r="12" spans="1:45" ht="15" customHeight="1">
      <c r="A12" s="7">
        <v>6</v>
      </c>
      <c r="B12" s="76" t="s">
        <v>102</v>
      </c>
      <c r="C12" s="76"/>
      <c r="D12" s="2">
        <f>SUM(GAMES!B17,GAMES!B49,GAMES!B81,GAMES!B113,GAMES!B145,GAMES!B177,GAMES!B209,GAMES!B241,GAMES!B273,GAMES!B305,GAMES!B337,GAMES!B369,GAMES!B401,GAMES!B433,GAMES!B465,GAMES!B497,GAMES!B529,GAMES!B561,GAMES!B593,GAMES!B625)</f>
        <v>12</v>
      </c>
      <c r="E12" s="2">
        <f>SUM(GAMES!C17,GAMES!C49,GAMES!C81,GAMES!C113,GAMES!C145,GAMES!C177,GAMES!C209,GAMES!C241,GAMES!C273,GAMES!C305,GAMES!C337,GAMES!C369,GAMES!C401,GAMES!C433,GAMES!C465,GAMES!C497,GAMES!C529,GAMES!C561,GAMES!C593,GAMES!C625)</f>
        <v>31</v>
      </c>
      <c r="F12" s="2">
        <f>SUM(GAMES!D17,GAMES!D49,GAMES!D81,GAMES!D113,GAMES!D145,GAMES!D177,GAMES!D209,GAMES!D241,GAMES!D273,GAMES!D305,GAMES!D337,GAMES!D369,GAMES!D401,GAMES!D433,GAMES!D465,GAMES!D497,GAMES!D529,GAMES!D561,GAMES!D593,GAMES!D625)</f>
        <v>27</v>
      </c>
      <c r="G12" s="2">
        <f>SUM(GAMES!E17,GAMES!E49,GAMES!E81,GAMES!E113,GAMES!E145,GAMES!E177,GAMES!E209,GAMES!E241,GAMES!E273,GAMES!E305,GAMES!E337,GAMES!E369,GAMES!E401,GAMES!E433,GAMES!E465,GAMES!E497,GAMES!E529,GAMES!E561,GAMES!E593,GAMES!E625)</f>
        <v>15</v>
      </c>
      <c r="H12" s="2">
        <f>SUM(GAMES!F17,GAMES!F49,GAMES!F81,GAMES!F113,GAMES!F145,GAMES!F177,GAMES!F209,GAMES!F241,GAMES!F273,GAMES!F305,GAMES!F337,GAMES!F369,GAMES!F401,GAMES!F433,GAMES!F465,GAMES!F497,GAMES!F529,GAMES!F561,GAMES!F593,GAMES!F625)</f>
        <v>10</v>
      </c>
      <c r="I12" s="2">
        <f>SUM(GAMES!G17,GAMES!G49,GAMES!G81,GAMES!G113,GAMES!G145,GAMES!G177,GAMES!G209,GAMES!G241,GAMES!G273,GAMES!G305,GAMES!G337,GAMES!G369,GAMES!G401,GAMES!G433,GAMES!G465,GAMES!G497,GAMES!G529,GAMES!G561,GAMES!G593,GAMES!G625)</f>
        <v>5</v>
      </c>
      <c r="J12" s="2">
        <f>SUM(GAMES!H17,GAMES!H49,GAMES!H81,GAMES!H113,GAMES!H145,GAMES!H177,GAMES!H209,GAMES!H241,GAMES!H273,GAMES!H305,GAMES!H337,GAMES!H369,GAMES!H401,GAMES!H433,GAMES!H465,GAMES!H497,GAMES!H529,GAMES!H561,GAMES!H593,GAMES!H625)</f>
        <v>1</v>
      </c>
      <c r="K12" s="2">
        <f>SUM(GAMES!I17,GAMES!I49,GAMES!I81,GAMES!I113,GAMES!I145,GAMES!I177,GAMES!I209,GAMES!I241,GAMES!I273,GAMES!I305,GAMES!I337,GAMES!I369,GAMES!I401,GAMES!I433,GAMES!I465,GAMES!I497,GAMES!I529,GAMES!I561,GAMES!I593,GAMES!I625)</f>
        <v>3</v>
      </c>
      <c r="L12" s="2">
        <f>SUM(GAMES!J17,GAMES!J49,GAMES!J81,GAMES!J113,GAMES!J145,GAMES!J177,GAMES!J209,GAMES!J241,GAMES!J273,GAMES!J305,GAMES!J337,GAMES!J369,GAMES!J401,GAMES!J433,GAMES!J465,GAMES!J497,GAMES!J529,GAMES!J561,GAMES!J593,GAMES!J625)</f>
        <v>0</v>
      </c>
      <c r="M12" s="8">
        <f t="shared" si="0"/>
        <v>0.55555555555555558</v>
      </c>
      <c r="N12" s="82" t="s">
        <v>71</v>
      </c>
      <c r="O12" s="83"/>
      <c r="P12" s="63" t="str">
        <f t="shared" si="1"/>
        <v>Yes</v>
      </c>
    </row>
    <row r="13" spans="1:45" ht="15" customHeight="1">
      <c r="A13" s="5">
        <v>7</v>
      </c>
      <c r="B13" s="75" t="s">
        <v>101</v>
      </c>
      <c r="C13" s="75"/>
      <c r="D13" s="1">
        <f>SUM(GAMES!B18,GAMES!B50,GAMES!B82,GAMES!B114,GAMES!B146,GAMES!B178,GAMES!B210,GAMES!B242,GAMES!B274,GAMES!B306,GAMES!B338,GAMES!B370,GAMES!B402,GAMES!B434,GAMES!B466,GAMES!B498,GAMES!B530,GAMES!B562,GAMES!B594,GAMES!B626)</f>
        <v>11</v>
      </c>
      <c r="E13" s="1">
        <f>SUM(GAMES!C18,GAMES!C50,GAMES!C82,GAMES!C114,GAMES!C146,GAMES!C178,GAMES!C210,GAMES!C242,GAMES!C274,GAMES!C306,GAMES!C338,GAMES!C370,GAMES!C402,GAMES!C434,GAMES!C466,GAMES!C498,GAMES!C530,GAMES!C562,GAMES!C594,GAMES!C626)</f>
        <v>28</v>
      </c>
      <c r="F13" s="1">
        <f>SUM(GAMES!D18,GAMES!D50,GAMES!D82,GAMES!D114,GAMES!D146,GAMES!D178,GAMES!D210,GAMES!D242,GAMES!D274,GAMES!D306,GAMES!D338,GAMES!D370,GAMES!D402,GAMES!D434,GAMES!D466,GAMES!D498,GAMES!D530,GAMES!D562,GAMES!D594,GAMES!D626)</f>
        <v>24</v>
      </c>
      <c r="G13" s="1">
        <f>SUM(GAMES!E18,GAMES!E50,GAMES!E82,GAMES!E114,GAMES!E146,GAMES!E178,GAMES!E210,GAMES!E242,GAMES!E274,GAMES!E306,GAMES!E338,GAMES!E370,GAMES!E402,GAMES!E434,GAMES!E466,GAMES!E498,GAMES!E530,GAMES!E562,GAMES!E594,GAMES!E626)</f>
        <v>6</v>
      </c>
      <c r="H13" s="1">
        <f>SUM(GAMES!F18,GAMES!F50,GAMES!F82,GAMES!F114,GAMES!F146,GAMES!F178,GAMES!F210,GAMES!F242,GAMES!F274,GAMES!F306,GAMES!F338,GAMES!F370,GAMES!F402,GAMES!F434,GAMES!F466,GAMES!F498,GAMES!F530,GAMES!F562,GAMES!F594,GAMES!F626)</f>
        <v>4</v>
      </c>
      <c r="I13" s="1">
        <f>SUM(GAMES!G18,GAMES!G50,GAMES!G82,GAMES!G114,GAMES!G146,GAMES!G178,GAMES!G210,GAMES!G242,GAMES!G274,GAMES!G306,GAMES!G338,GAMES!G370,GAMES!G402,GAMES!G434,GAMES!G466,GAMES!G498,GAMES!G530,GAMES!G562,GAMES!G594,GAMES!G626)</f>
        <v>2</v>
      </c>
      <c r="J13" s="1">
        <f>SUM(GAMES!H18,GAMES!H50,GAMES!H82,GAMES!H114,GAMES!H146,GAMES!H178,GAMES!H210,GAMES!H242,GAMES!H274,GAMES!H306,GAMES!H338,GAMES!H370,GAMES!H402,GAMES!H434,GAMES!H466,GAMES!H498,GAMES!H530,GAMES!H562,GAMES!H594,GAMES!H626)</f>
        <v>1</v>
      </c>
      <c r="K13" s="1">
        <f>SUM(GAMES!I18,GAMES!I50,GAMES!I82,GAMES!I114,GAMES!I146,GAMES!I178,GAMES!I210,GAMES!I242,GAMES!I274,GAMES!I306,GAMES!I338,GAMES!I370,GAMES!I402,GAMES!I434,GAMES!I466,GAMES!I498,GAMES!I530,GAMES!I562,GAMES!I594,GAMES!I626)</f>
        <v>3</v>
      </c>
      <c r="L13" s="1">
        <f>SUM(GAMES!J18,GAMES!J50,GAMES!J82,GAMES!J114,GAMES!J146,GAMES!J178,GAMES!J210,GAMES!J242,GAMES!J274,GAMES!J306,GAMES!J338,GAMES!J370,GAMES!J402,GAMES!J434,GAMES!J466,GAMES!J498,GAMES!J530,GAMES!J562,GAMES!J594,GAMES!J626)</f>
        <v>0</v>
      </c>
      <c r="M13" s="6">
        <f t="shared" si="0"/>
        <v>0.25</v>
      </c>
      <c r="N13" s="82" t="s">
        <v>71</v>
      </c>
      <c r="O13" s="83"/>
      <c r="P13" s="62" t="str">
        <f t="shared" si="1"/>
        <v>Yes</v>
      </c>
    </row>
    <row r="14" spans="1:45" ht="15" customHeight="1">
      <c r="A14" s="7">
        <v>8</v>
      </c>
      <c r="B14" s="76" t="s">
        <v>84</v>
      </c>
      <c r="C14" s="76"/>
      <c r="D14" s="2">
        <f>SUM(GAMES!B19,GAMES!B51,GAMES!B83,GAMES!B115,GAMES!B147,GAMES!B179,GAMES!B211,GAMES!B243,GAMES!B275,GAMES!B307,GAMES!B339,GAMES!B371,GAMES!B403,GAMES!B435,GAMES!B467,GAMES!B499,GAMES!B531,GAMES!B563,GAMES!B595,GAMES!B627)</f>
        <v>5</v>
      </c>
      <c r="E14" s="2">
        <f>SUM(GAMES!C19,GAMES!C51,GAMES!C83,GAMES!C115,GAMES!C147,GAMES!C179,GAMES!C211,GAMES!C243,GAMES!C275,GAMES!C307,GAMES!C339,GAMES!C371,GAMES!C403,GAMES!C435,GAMES!C467,GAMES!C499,GAMES!C531,GAMES!C563,GAMES!C595,GAMES!C627)</f>
        <v>6</v>
      </c>
      <c r="F14" s="2">
        <f>SUM(GAMES!D19,GAMES!D51,GAMES!D83,GAMES!D115,GAMES!D147,GAMES!D179,GAMES!D211,GAMES!D243,GAMES!D275,GAMES!D307,GAMES!D339,GAMES!D371,GAMES!D403,GAMES!D435,GAMES!D467,GAMES!D499,GAMES!D531,GAMES!D563,GAMES!D595,GAMES!D627)</f>
        <v>6</v>
      </c>
      <c r="G14" s="2">
        <f>SUM(GAMES!E19,GAMES!E51,GAMES!E83,GAMES!E115,GAMES!E147,GAMES!E179,GAMES!E211,GAMES!E243,GAMES!E275,GAMES!E307,GAMES!E339,GAMES!E371,GAMES!E403,GAMES!E435,GAMES!E467,GAMES!E499,GAMES!E531,GAMES!E563,GAMES!E595,GAMES!E627)</f>
        <v>1</v>
      </c>
      <c r="H14" s="2">
        <f>SUM(GAMES!F19,GAMES!F51,GAMES!F83,GAMES!F115,GAMES!F147,GAMES!F179,GAMES!F211,GAMES!F243,GAMES!F275,GAMES!F307,GAMES!F339,GAMES!F371,GAMES!F403,GAMES!F435,GAMES!F467,GAMES!F499,GAMES!F531,GAMES!F563,GAMES!F595,GAMES!F627)</f>
        <v>0</v>
      </c>
      <c r="I14" s="2">
        <f>SUM(GAMES!G19,GAMES!G51,GAMES!G83,GAMES!G115,GAMES!G147,GAMES!G179,GAMES!G211,GAMES!G243,GAMES!G275,GAMES!G307,GAMES!G339,GAMES!G371,GAMES!G403,GAMES!G435,GAMES!G467,GAMES!G499,GAMES!G531,GAMES!G563,GAMES!G595,GAMES!G627)</f>
        <v>0</v>
      </c>
      <c r="J14" s="2">
        <f>SUM(GAMES!H19,GAMES!H51,GAMES!H83,GAMES!H115,GAMES!H147,GAMES!H179,GAMES!H211,GAMES!H243,GAMES!H275,GAMES!H307,GAMES!H339,GAMES!H371,GAMES!H403,GAMES!H435,GAMES!H467,GAMES!H499,GAMES!H531,GAMES!H563,GAMES!H595,GAMES!H627)</f>
        <v>0</v>
      </c>
      <c r="K14" s="2">
        <f>SUM(GAMES!I19,GAMES!I51,GAMES!I83,GAMES!I115,GAMES!I147,GAMES!I179,GAMES!I211,GAMES!I243,GAMES!I275,GAMES!I307,GAMES!I339,GAMES!I371,GAMES!I403,GAMES!I435,GAMES!I467,GAMES!I499,GAMES!I531,GAMES!I563,GAMES!I595,GAMES!I627)</f>
        <v>0</v>
      </c>
      <c r="L14" s="2">
        <f>SUM(GAMES!J19,GAMES!J51,GAMES!J83,GAMES!J115,GAMES!J147,GAMES!J179,GAMES!J211,GAMES!J243,GAMES!J275,GAMES!J307,GAMES!J339,GAMES!J371,GAMES!J403,GAMES!J435,GAMES!J467,GAMES!J499,GAMES!J531,GAMES!J563,GAMES!J595,GAMES!J627)</f>
        <v>0</v>
      </c>
      <c r="M14" s="8">
        <f t="shared" si="0"/>
        <v>0.16666666666666666</v>
      </c>
      <c r="N14" s="82" t="s">
        <v>71</v>
      </c>
      <c r="O14" s="83"/>
      <c r="P14" s="63" t="str">
        <f t="shared" si="1"/>
        <v>Yes</v>
      </c>
    </row>
    <row r="15" spans="1:45" ht="15" customHeight="1">
      <c r="A15" s="5">
        <v>9</v>
      </c>
      <c r="B15" s="75" t="s">
        <v>99</v>
      </c>
      <c r="C15" s="75"/>
      <c r="D15" s="1">
        <f>SUM(GAMES!B20,GAMES!B52,GAMES!B84,GAMES!B116,GAMES!B148,GAMES!B180,GAMES!B212,GAMES!B244,GAMES!B276,GAMES!B308,GAMES!B340,GAMES!B372,GAMES!B404,GAMES!B436,GAMES!B468,GAMES!B500,GAMES!B532,GAMES!B564,GAMES!B596,GAMES!B628)</f>
        <v>18</v>
      </c>
      <c r="E15" s="1">
        <f>SUM(GAMES!C20,GAMES!C52,GAMES!C84,GAMES!C116,GAMES!C148,GAMES!C180,GAMES!C212,GAMES!C244,GAMES!C276,GAMES!C308,GAMES!C340,GAMES!C372,GAMES!C404,GAMES!C436,GAMES!C468,GAMES!C500,GAMES!C532,GAMES!C564,GAMES!C596,GAMES!C628)</f>
        <v>46</v>
      </c>
      <c r="F15" s="1">
        <f>SUM(GAMES!D20,GAMES!D52,GAMES!D84,GAMES!D116,GAMES!D148,GAMES!D180,GAMES!D212,GAMES!D244,GAMES!D276,GAMES!D308,GAMES!D340,GAMES!D372,GAMES!D404,GAMES!D436,GAMES!D468,GAMES!D500,GAMES!D532,GAMES!D564,GAMES!D596,GAMES!D628)</f>
        <v>41</v>
      </c>
      <c r="G15" s="1">
        <f>SUM(GAMES!E20,GAMES!E52,GAMES!E84,GAMES!E116,GAMES!E148,GAMES!E180,GAMES!E212,GAMES!E244,GAMES!E276,GAMES!E308,GAMES!E340,GAMES!E372,GAMES!E404,GAMES!E436,GAMES!E468,GAMES!E500,GAMES!E532,GAMES!E564,GAMES!E596,GAMES!E628)</f>
        <v>11</v>
      </c>
      <c r="H15" s="1">
        <f>SUM(GAMES!F20,GAMES!F52,GAMES!F84,GAMES!F116,GAMES!F148,GAMES!F180,GAMES!F212,GAMES!F244,GAMES!F276,GAMES!F308,GAMES!F340,GAMES!F372,GAMES!F404,GAMES!F436,GAMES!F468,GAMES!F500,GAMES!F532,GAMES!F564,GAMES!F596,GAMES!F628)</f>
        <v>9</v>
      </c>
      <c r="I15" s="1">
        <f>SUM(GAMES!G20,GAMES!G52,GAMES!G84,GAMES!G116,GAMES!G148,GAMES!G180,GAMES!G212,GAMES!G244,GAMES!G276,GAMES!G308,GAMES!G340,GAMES!G372,GAMES!G404,GAMES!G436,GAMES!G468,GAMES!G500,GAMES!G532,GAMES!G564,GAMES!G596,GAMES!G628)</f>
        <v>5</v>
      </c>
      <c r="J15" s="1">
        <f>SUM(GAMES!H20,GAMES!H52,GAMES!H84,GAMES!H116,GAMES!H148,GAMES!H180,GAMES!H212,GAMES!H244,GAMES!H276,GAMES!H308,GAMES!H340,GAMES!H372,GAMES!H404,GAMES!H436,GAMES!H468,GAMES!H500,GAMES!H532,GAMES!H564,GAMES!H596,GAMES!H628)</f>
        <v>0</v>
      </c>
      <c r="K15" s="1">
        <f>SUM(GAMES!I20,GAMES!I52,GAMES!I84,GAMES!I116,GAMES!I148,GAMES!I180,GAMES!I212,GAMES!I244,GAMES!I276,GAMES!I308,GAMES!I340,GAMES!I372,GAMES!I404,GAMES!I436,GAMES!I468,GAMES!I500,GAMES!I532,GAMES!I564,GAMES!I596,GAMES!I628)</f>
        <v>5</v>
      </c>
      <c r="L15" s="1">
        <f>SUM(GAMES!J20,GAMES!J52,GAMES!J84,GAMES!J116,GAMES!J148,GAMES!J180,GAMES!J212,GAMES!J244,GAMES!J276,GAMES!J308,GAMES!J340,GAMES!J372,GAMES!J404,GAMES!J436,GAMES!J468,GAMES!J500,GAMES!J532,GAMES!J564,GAMES!J596,GAMES!J628)</f>
        <v>0</v>
      </c>
      <c r="M15" s="6">
        <f t="shared" si="0"/>
        <v>0.26829268292682928</v>
      </c>
      <c r="N15" s="82" t="s">
        <v>71</v>
      </c>
      <c r="O15" s="83"/>
      <c r="P15" s="62" t="str">
        <f t="shared" si="1"/>
        <v>Yes</v>
      </c>
    </row>
    <row r="16" spans="1:45" ht="15" customHeight="1">
      <c r="A16" s="7">
        <v>10</v>
      </c>
      <c r="B16" s="76" t="s">
        <v>100</v>
      </c>
      <c r="C16" s="76"/>
      <c r="D16" s="2">
        <f>SUM(GAMES!B21,GAMES!B53,GAMES!B85,GAMES!B117,GAMES!B149,GAMES!B181,GAMES!B213,GAMES!B245,GAMES!B277,GAMES!B309,GAMES!B341,GAMES!B373,GAMES!B405,GAMES!B437,GAMES!B469,GAMES!B501,GAMES!B533,GAMES!B565,GAMES!B597,GAMES!B629)</f>
        <v>18</v>
      </c>
      <c r="E16" s="2">
        <f>SUM(GAMES!C21,GAMES!C53,GAMES!C85,GAMES!C117,GAMES!C149,GAMES!C181,GAMES!C213,GAMES!C245,GAMES!C277,GAMES!C309,GAMES!C341,GAMES!C373,GAMES!C405,GAMES!C437,GAMES!C469,GAMES!C501,GAMES!C533,GAMES!C565,GAMES!C597,GAMES!C629)</f>
        <v>46</v>
      </c>
      <c r="F16" s="2">
        <f>SUM(GAMES!D21,GAMES!D53,GAMES!D85,GAMES!D117,GAMES!D149,GAMES!D181,GAMES!D213,GAMES!D245,GAMES!D277,GAMES!D309,GAMES!D341,GAMES!D373,GAMES!D405,GAMES!D437,GAMES!D469,GAMES!D501,GAMES!D533,GAMES!D565,GAMES!D597,GAMES!D629)</f>
        <v>41</v>
      </c>
      <c r="G16" s="2">
        <f>SUM(GAMES!E21,GAMES!E53,GAMES!E85,GAMES!E117,GAMES!E149,GAMES!E181,GAMES!E213,GAMES!E245,GAMES!E277,GAMES!E309,GAMES!E341,GAMES!E373,GAMES!E405,GAMES!E437,GAMES!E469,GAMES!E501,GAMES!E533,GAMES!E565,GAMES!E597,GAMES!E629)</f>
        <v>17</v>
      </c>
      <c r="H16" s="2">
        <f>SUM(GAMES!F21,GAMES!F53,GAMES!F85,GAMES!F117,GAMES!F149,GAMES!F181,GAMES!F213,GAMES!F245,GAMES!F277,GAMES!F309,GAMES!F341,GAMES!F373,GAMES!F405,GAMES!F437,GAMES!F469,GAMES!F501,GAMES!F533,GAMES!F565,GAMES!F597,GAMES!F629)</f>
        <v>10</v>
      </c>
      <c r="I16" s="2">
        <f>SUM(GAMES!G21,GAMES!G53,GAMES!G85,GAMES!G117,GAMES!G149,GAMES!G181,GAMES!G213,GAMES!G245,GAMES!G277,GAMES!G309,GAMES!G341,GAMES!G373,GAMES!G405,GAMES!G437,GAMES!G469,GAMES!G501,GAMES!G533,GAMES!G565,GAMES!G597,GAMES!G629)</f>
        <v>5</v>
      </c>
      <c r="J16" s="2">
        <f>SUM(GAMES!H21,GAMES!H53,GAMES!H85,GAMES!H117,GAMES!H149,GAMES!H181,GAMES!H213,GAMES!H245,GAMES!H277,GAMES!H309,GAMES!H341,GAMES!H373,GAMES!H405,GAMES!H437,GAMES!H469,GAMES!H501,GAMES!H533,GAMES!H565,GAMES!H597,GAMES!H629)</f>
        <v>1</v>
      </c>
      <c r="K16" s="2">
        <f>SUM(GAMES!I21,GAMES!I53,GAMES!I85,GAMES!I117,GAMES!I149,GAMES!I181,GAMES!I213,GAMES!I245,GAMES!I277,GAMES!I309,GAMES!I341,GAMES!I373,GAMES!I405,GAMES!I437,GAMES!I469,GAMES!I501,GAMES!I533,GAMES!I565,GAMES!I597,GAMES!I629)</f>
        <v>4</v>
      </c>
      <c r="L16" s="2">
        <f>SUM(GAMES!J21,GAMES!J53,GAMES!J85,GAMES!J117,GAMES!J149,GAMES!J181,GAMES!J213,GAMES!J245,GAMES!J277,GAMES!J309,GAMES!J341,GAMES!J373,GAMES!J405,GAMES!J437,GAMES!J469,GAMES!J501,GAMES!J533,GAMES!J565,GAMES!J597,GAMES!J629)</f>
        <v>0</v>
      </c>
      <c r="M16" s="8">
        <f t="shared" si="0"/>
        <v>0.41463414634146339</v>
      </c>
      <c r="N16" s="82" t="s">
        <v>71</v>
      </c>
      <c r="O16" s="83"/>
      <c r="P16" s="63" t="str">
        <f t="shared" si="1"/>
        <v>Yes</v>
      </c>
    </row>
    <row r="17" spans="1:16" ht="15" customHeight="1">
      <c r="A17" s="5">
        <v>11</v>
      </c>
      <c r="B17" s="75" t="s">
        <v>93</v>
      </c>
      <c r="C17" s="75"/>
      <c r="D17" s="1">
        <f>SUM(GAMES!B22,GAMES!B54,GAMES!B86,GAMES!B118,GAMES!B150,GAMES!B182,GAMES!B214,GAMES!B246,GAMES!B278,GAMES!B310,GAMES!B342,GAMES!B374,GAMES!B406,GAMES!B438,GAMES!B470,GAMES!B502,GAMES!B534,GAMES!B566,GAMES!B598,GAMES!B630)</f>
        <v>11</v>
      </c>
      <c r="E17" s="1">
        <f>SUM(GAMES!C22,GAMES!C54,GAMES!C86,GAMES!C118,GAMES!C150,GAMES!C182,GAMES!C214,GAMES!C246,GAMES!C278,GAMES!C310,GAMES!C342,GAMES!C374,GAMES!C406,GAMES!C438,GAMES!C470,GAMES!C502,GAMES!C534,GAMES!C566,GAMES!C598,GAMES!C630)</f>
        <v>29</v>
      </c>
      <c r="F17" s="1">
        <f>SUM(GAMES!D22,GAMES!D54,GAMES!D86,GAMES!D118,GAMES!D150,GAMES!D182,GAMES!D214,GAMES!D246,GAMES!D278,GAMES!D310,GAMES!D342,GAMES!D374,GAMES!D406,GAMES!D438,GAMES!D470,GAMES!D502,GAMES!D534,GAMES!D566,GAMES!D598,GAMES!D630)</f>
        <v>28</v>
      </c>
      <c r="G17" s="1">
        <f>SUM(GAMES!E22,GAMES!E54,GAMES!E86,GAMES!E118,GAMES!E150,GAMES!E182,GAMES!E214,GAMES!E246,GAMES!E278,GAMES!E310,GAMES!E342,GAMES!E374,GAMES!E406,GAMES!E438,GAMES!E470,GAMES!E502,GAMES!E534,GAMES!E566,GAMES!E598,GAMES!E630)</f>
        <v>17</v>
      </c>
      <c r="H17" s="1">
        <f>SUM(GAMES!F22,GAMES!F54,GAMES!F86,GAMES!F118,GAMES!F150,GAMES!F182,GAMES!F214,GAMES!F246,GAMES!F278,GAMES!F310,GAMES!F342,GAMES!F374,GAMES!F406,GAMES!F438,GAMES!F470,GAMES!F502,GAMES!F534,GAMES!F566,GAMES!F598,GAMES!F630)</f>
        <v>9</v>
      </c>
      <c r="I17" s="1">
        <f>SUM(GAMES!G22,GAMES!G54,GAMES!G86,GAMES!G118,GAMES!G150,GAMES!G182,GAMES!G214,GAMES!G246,GAMES!G278,GAMES!G310,GAMES!G342,GAMES!G374,GAMES!G406,GAMES!G438,GAMES!G470,GAMES!G502,GAMES!G534,GAMES!G566,GAMES!G598,GAMES!G630)</f>
        <v>19</v>
      </c>
      <c r="J17" s="1">
        <f>SUM(GAMES!H22,GAMES!H54,GAMES!H86,GAMES!H118,GAMES!H150,GAMES!H182,GAMES!H214,GAMES!H246,GAMES!H278,GAMES!H310,GAMES!H342,GAMES!H374,GAMES!H406,GAMES!H438,GAMES!H470,GAMES!H502,GAMES!H534,GAMES!H566,GAMES!H598,GAMES!H630)</f>
        <v>0</v>
      </c>
      <c r="K17" s="1">
        <f>SUM(GAMES!I22,GAMES!I54,GAMES!I86,GAMES!I118,GAMES!I150,GAMES!I182,GAMES!I214,GAMES!I246,GAMES!I278,GAMES!I310,GAMES!I342,GAMES!I374,GAMES!I406,GAMES!I438,GAMES!I470,GAMES!I502,GAMES!I534,GAMES!I566,GAMES!I598,GAMES!I630)</f>
        <v>1</v>
      </c>
      <c r="L17" s="1">
        <f>SUM(GAMES!J22,GAMES!J54,GAMES!J86,GAMES!J118,GAMES!J150,GAMES!J182,GAMES!J214,GAMES!J246,GAMES!J278,GAMES!J310,GAMES!J342,GAMES!J374,GAMES!J406,GAMES!J438,GAMES!J470,GAMES!J502,GAMES!J534,GAMES!J566,GAMES!J598,GAMES!J630)</f>
        <v>2</v>
      </c>
      <c r="M17" s="6">
        <f t="shared" si="0"/>
        <v>0.6071428571428571</v>
      </c>
      <c r="N17" s="82" t="s">
        <v>71</v>
      </c>
      <c r="O17" s="83"/>
      <c r="P17" s="62" t="str">
        <f t="shared" si="1"/>
        <v>Yes</v>
      </c>
    </row>
    <row r="18" spans="1:16" ht="15" customHeight="1">
      <c r="A18" s="7">
        <v>12</v>
      </c>
      <c r="B18" s="76" t="s">
        <v>94</v>
      </c>
      <c r="C18" s="76"/>
      <c r="D18" s="2">
        <f>SUM(GAMES!B23,GAMES!B55,GAMES!B87,GAMES!B119,GAMES!B151,GAMES!B183,GAMES!B215,GAMES!B247,GAMES!B279,GAMES!B311,GAMES!B343,GAMES!B375,GAMES!B407,GAMES!B439,GAMES!B471,GAMES!B503,GAMES!B535,GAMES!B567,GAMES!B599,GAMES!B631)</f>
        <v>11</v>
      </c>
      <c r="E18" s="2">
        <f>SUM(GAMES!C23,GAMES!C55,GAMES!C87,GAMES!C119,GAMES!C151,GAMES!C183,GAMES!C215,GAMES!C247,GAMES!C279,GAMES!C311,GAMES!C343,GAMES!C375,GAMES!C407,GAMES!C439,GAMES!C471,GAMES!C503,GAMES!C535,GAMES!C567,GAMES!C599,GAMES!C631)</f>
        <v>30</v>
      </c>
      <c r="F18" s="2">
        <f>SUM(GAMES!D23,GAMES!D55,GAMES!D87,GAMES!D119,GAMES!D151,GAMES!D183,GAMES!D215,GAMES!D247,GAMES!D279,GAMES!D311,GAMES!D343,GAMES!D375,GAMES!D407,GAMES!D439,GAMES!D471,GAMES!D503,GAMES!D535,GAMES!D567,GAMES!D599,GAMES!D631)</f>
        <v>26</v>
      </c>
      <c r="G18" s="2">
        <f>SUM(GAMES!E23,GAMES!E55,GAMES!E87,GAMES!E119,GAMES!E151,GAMES!E183,GAMES!E215,GAMES!E247,GAMES!E279,GAMES!E311,GAMES!E343,GAMES!E375,GAMES!E407,GAMES!E439,GAMES!E471,GAMES!E503,GAMES!E535,GAMES!E567,GAMES!E599,GAMES!E631)</f>
        <v>16</v>
      </c>
      <c r="H18" s="2">
        <f>SUM(GAMES!F23,GAMES!F55,GAMES!F87,GAMES!F119,GAMES!F151,GAMES!F183,GAMES!F215,GAMES!F247,GAMES!F279,GAMES!F311,GAMES!F343,GAMES!F375,GAMES!F407,GAMES!F439,GAMES!F471,GAMES!F503,GAMES!F535,GAMES!F567,GAMES!F599,GAMES!F631)</f>
        <v>10</v>
      </c>
      <c r="I18" s="2">
        <f>SUM(GAMES!G23,GAMES!G55,GAMES!G87,GAMES!G119,GAMES!G151,GAMES!G183,GAMES!G215,GAMES!G247,GAMES!G279,GAMES!G311,GAMES!G343,GAMES!G375,GAMES!G407,GAMES!G439,GAMES!G471,GAMES!G503,GAMES!G535,GAMES!G567,GAMES!G599,GAMES!G631)</f>
        <v>14</v>
      </c>
      <c r="J18" s="2">
        <f>SUM(GAMES!H23,GAMES!H55,GAMES!H87,GAMES!H119,GAMES!H151,GAMES!H183,GAMES!H215,GAMES!H247,GAMES!H279,GAMES!H311,GAMES!H343,GAMES!H375,GAMES!H407,GAMES!H439,GAMES!H471,GAMES!H503,GAMES!H535,GAMES!H567,GAMES!H599,GAMES!H631)</f>
        <v>0</v>
      </c>
      <c r="K18" s="2">
        <f>SUM(GAMES!I23,GAMES!I55,GAMES!I87,GAMES!I119,GAMES!I151,GAMES!I183,GAMES!I215,GAMES!I247,GAMES!I279,GAMES!I311,GAMES!I343,GAMES!I375,GAMES!I407,GAMES!I439,GAMES!I471,GAMES!I503,GAMES!I535,GAMES!I567,GAMES!I599,GAMES!I631)</f>
        <v>4</v>
      </c>
      <c r="L18" s="2">
        <f>SUM(GAMES!J23,GAMES!J55,GAMES!J87,GAMES!J119,GAMES!J151,GAMES!J183,GAMES!J215,GAMES!J247,GAMES!J279,GAMES!J311,GAMES!J343,GAMES!J375,GAMES!J407,GAMES!J439,GAMES!J471,GAMES!J503,GAMES!J535,GAMES!J567,GAMES!J599,GAMES!J631)</f>
        <v>0</v>
      </c>
      <c r="M18" s="8">
        <f t="shared" si="0"/>
        <v>0.61538461538461542</v>
      </c>
      <c r="N18" s="82" t="s">
        <v>71</v>
      </c>
      <c r="O18" s="83"/>
      <c r="P18" s="63" t="str">
        <f t="shared" si="1"/>
        <v>Yes</v>
      </c>
    </row>
    <row r="19" spans="1:16" ht="15" customHeight="1">
      <c r="A19" s="5">
        <v>13</v>
      </c>
      <c r="B19" s="75" t="s">
        <v>96</v>
      </c>
      <c r="C19" s="75"/>
      <c r="D19" s="1">
        <f>SUM(GAMES!B24,GAMES!B56,GAMES!B88,GAMES!B120,GAMES!B152,GAMES!B184,GAMES!B216,GAMES!B248,GAMES!B280,GAMES!B312,GAMES!B344,GAMES!B376,GAMES!B408,GAMES!B440,GAMES!B472,GAMES!B504,GAMES!B536,GAMES!B568,GAMES!B600,GAMES!B632)</f>
        <v>13</v>
      </c>
      <c r="E19" s="1">
        <f>SUM(GAMES!C24,GAMES!C56,GAMES!C88,GAMES!C120,GAMES!C152,GAMES!C184,GAMES!C216,GAMES!C248,GAMES!C280,GAMES!C312,GAMES!C344,GAMES!C376,GAMES!C408,GAMES!C440,GAMES!C472,GAMES!C504,GAMES!C536,GAMES!C568,GAMES!C600,GAMES!C632)</f>
        <v>30</v>
      </c>
      <c r="F19" s="1">
        <f>SUM(GAMES!D24,GAMES!D56,GAMES!D88,GAMES!D120,GAMES!D152,GAMES!D184,GAMES!D216,GAMES!D248,GAMES!D280,GAMES!D312,GAMES!D344,GAMES!D376,GAMES!D408,GAMES!D440,GAMES!D472,GAMES!D504,GAMES!D536,GAMES!D568,GAMES!D600,GAMES!D632)</f>
        <v>29</v>
      </c>
      <c r="G19" s="1">
        <f>SUM(GAMES!E24,GAMES!E56,GAMES!E88,GAMES!E120,GAMES!E152,GAMES!E184,GAMES!E216,GAMES!E248,GAMES!E280,GAMES!E312,GAMES!E344,GAMES!E376,GAMES!E408,GAMES!E440,GAMES!E472,GAMES!E504,GAMES!E536,GAMES!E568,GAMES!E600,GAMES!E632)</f>
        <v>13</v>
      </c>
      <c r="H19" s="1">
        <f>SUM(GAMES!F24,GAMES!F56,GAMES!F88,GAMES!F120,GAMES!F152,GAMES!F184,GAMES!F216,GAMES!F248,GAMES!F280,GAMES!F312,GAMES!F344,GAMES!F376,GAMES!F408,GAMES!F440,GAMES!F472,GAMES!F504,GAMES!F536,GAMES!F568,GAMES!F600,GAMES!F632)</f>
        <v>4</v>
      </c>
      <c r="I19" s="1">
        <f>SUM(GAMES!G24,GAMES!G56,GAMES!G88,GAMES!G120,GAMES!G152,GAMES!G184,GAMES!G216,GAMES!G248,GAMES!G280,GAMES!G312,GAMES!G344,GAMES!G376,GAMES!G408,GAMES!G440,GAMES!G472,GAMES!G504,GAMES!G536,GAMES!G568,GAMES!G600,GAMES!G632)</f>
        <v>4</v>
      </c>
      <c r="J19" s="1">
        <f>SUM(GAMES!H24,GAMES!H56,GAMES!H88,GAMES!H120,GAMES!H152,GAMES!H184,GAMES!H216,GAMES!H248,GAMES!H280,GAMES!H312,GAMES!H344,GAMES!H376,GAMES!H408,GAMES!H440,GAMES!H472,GAMES!H504,GAMES!H536,GAMES!H568,GAMES!H600,GAMES!H632)</f>
        <v>0</v>
      </c>
      <c r="K19" s="1">
        <f>SUM(GAMES!I24,GAMES!I56,GAMES!I88,GAMES!I120,GAMES!I152,GAMES!I184,GAMES!I216,GAMES!I248,GAMES!I280,GAMES!I312,GAMES!I344,GAMES!I376,GAMES!I408,GAMES!I440,GAMES!I472,GAMES!I504,GAMES!I536,GAMES!I568,GAMES!I600,GAMES!I632)</f>
        <v>1</v>
      </c>
      <c r="L19" s="1">
        <f>SUM(GAMES!J24,GAMES!J56,GAMES!J88,GAMES!J120,GAMES!J152,GAMES!J184,GAMES!J216,GAMES!J248,GAMES!J280,GAMES!J312,GAMES!J344,GAMES!J376,GAMES!J408,GAMES!J440,GAMES!J472,GAMES!J504,GAMES!J536,GAMES!J568,GAMES!J600,GAMES!J632)</f>
        <v>0</v>
      </c>
      <c r="M19" s="6">
        <f t="shared" si="0"/>
        <v>0.44827586206896552</v>
      </c>
      <c r="N19" s="82" t="s">
        <v>71</v>
      </c>
      <c r="O19" s="83"/>
      <c r="P19" s="62" t="str">
        <f t="shared" si="1"/>
        <v>Yes</v>
      </c>
    </row>
    <row r="20" spans="1:16">
      <c r="A20" s="7">
        <v>14</v>
      </c>
      <c r="B20" s="76" t="s">
        <v>95</v>
      </c>
      <c r="C20" s="76"/>
      <c r="D20" s="2">
        <f>SUM(GAMES!B25,GAMES!B57,GAMES!B89,GAMES!B121,GAMES!B153,GAMES!B185,GAMES!B217,GAMES!B249,GAMES!B281,GAMES!B313,GAMES!B345,GAMES!B377,GAMES!B409,GAMES!B441,GAMES!B473,GAMES!B505,GAMES!B537,GAMES!B569,GAMES!B601,GAMES!B633)</f>
        <v>13</v>
      </c>
      <c r="E20" s="2">
        <f>SUM(GAMES!C25,GAMES!C57,GAMES!C89,GAMES!C121,GAMES!C153,GAMES!C185,GAMES!C217,GAMES!C249,GAMES!C281,GAMES!C313,GAMES!C345,GAMES!C377,GAMES!C409,GAMES!C441,GAMES!C473,GAMES!C505,GAMES!C537,GAMES!C569,GAMES!C601,GAMES!C633)</f>
        <v>34</v>
      </c>
      <c r="F20" s="2">
        <f>SUM(GAMES!D25,GAMES!D57,GAMES!D89,GAMES!D121,GAMES!D153,GAMES!D185,GAMES!D217,GAMES!D249,GAMES!D281,GAMES!D313,GAMES!D345,GAMES!D377,GAMES!D409,GAMES!D441,GAMES!D473,GAMES!D505,GAMES!D537,GAMES!D569,GAMES!D601,GAMES!D633)</f>
        <v>30</v>
      </c>
      <c r="G20" s="2">
        <f>SUM(GAMES!E25,GAMES!E57,GAMES!E89,GAMES!E121,GAMES!E153,GAMES!E185,GAMES!E217,GAMES!E249,GAMES!E281,GAMES!E313,GAMES!E345,GAMES!E377,GAMES!E409,GAMES!E441,GAMES!E473,GAMES!E505,GAMES!E537,GAMES!E569,GAMES!E601,GAMES!E633)</f>
        <v>12</v>
      </c>
      <c r="H20" s="2">
        <f>SUM(GAMES!F25,GAMES!F57,GAMES!F89,GAMES!F121,GAMES!F153,GAMES!F185,GAMES!F217,GAMES!F249,GAMES!F281,GAMES!F313,GAMES!F345,GAMES!F377,GAMES!F409,GAMES!F441,GAMES!F473,GAMES!F505,GAMES!F537,GAMES!F569,GAMES!F601,GAMES!F633)</f>
        <v>5</v>
      </c>
      <c r="I20" s="2">
        <f>SUM(GAMES!G25,GAMES!G57,GAMES!G89,GAMES!G121,GAMES!G153,GAMES!G185,GAMES!G217,GAMES!G249,GAMES!G281,GAMES!G313,GAMES!G345,GAMES!G377,GAMES!G409,GAMES!G441,GAMES!G473,GAMES!G505,GAMES!G537,GAMES!G569,GAMES!G601,GAMES!G633)</f>
        <v>12</v>
      </c>
      <c r="J20" s="2">
        <f>SUM(GAMES!H25,GAMES!H57,GAMES!H89,GAMES!H121,GAMES!H153,GAMES!H185,GAMES!H217,GAMES!H249,GAMES!H281,GAMES!H313,GAMES!H345,GAMES!H377,GAMES!H409,GAMES!H441,GAMES!H473,GAMES!H505,GAMES!H537,GAMES!H569,GAMES!H601,GAMES!H633)</f>
        <v>3</v>
      </c>
      <c r="K20" s="2">
        <f>SUM(GAMES!I25,GAMES!I57,GAMES!I89,GAMES!I121,GAMES!I153,GAMES!I185,GAMES!I217,GAMES!I249,GAMES!I281,GAMES!I313,GAMES!I345,GAMES!I377,GAMES!I409,GAMES!I441,GAMES!I473,GAMES!I505,GAMES!I537,GAMES!I569,GAMES!I601,GAMES!I633)</f>
        <v>1</v>
      </c>
      <c r="L20" s="2">
        <f>SUM(GAMES!J25,GAMES!J57,GAMES!J89,GAMES!J121,GAMES!J153,GAMES!J185,GAMES!J217,GAMES!J249,GAMES!J281,GAMES!J313,GAMES!J345,GAMES!J377,GAMES!J409,GAMES!J441,GAMES!J473,GAMES!J505,GAMES!J537,GAMES!J569,GAMES!J601,GAMES!J633)</f>
        <v>0</v>
      </c>
      <c r="M20" s="8">
        <f t="shared" si="0"/>
        <v>0.4</v>
      </c>
      <c r="N20" s="82" t="s">
        <v>71</v>
      </c>
      <c r="O20" s="83"/>
      <c r="P20" s="63" t="str">
        <f t="shared" si="1"/>
        <v>Yes</v>
      </c>
    </row>
    <row r="21" spans="1:16">
      <c r="A21" s="5">
        <v>15</v>
      </c>
      <c r="B21" s="75" t="s">
        <v>85</v>
      </c>
      <c r="C21" s="75"/>
      <c r="D21" s="1">
        <f>SUM(GAMES!B26,GAMES!B58,GAMES!B90,GAMES!B122,GAMES!B154,GAMES!B186,GAMES!B218,GAMES!B250,GAMES!B282,GAMES!B314,GAMES!B346,GAMES!B378,GAMES!B410,GAMES!B442,GAMES!B474,GAMES!B506,GAMES!B538,GAMES!B570,GAMES!B602,GAMES!B634)</f>
        <v>4</v>
      </c>
      <c r="E21" s="1">
        <f>SUM(GAMES!C26,GAMES!C58,GAMES!C90,GAMES!C122,GAMES!C154,GAMES!C186,GAMES!C218,GAMES!C250,GAMES!C282,GAMES!C314,GAMES!C346,GAMES!C378,GAMES!C410,GAMES!C442,GAMES!C474,GAMES!C506,GAMES!C538,GAMES!C570,GAMES!C602,GAMES!C634)</f>
        <v>3</v>
      </c>
      <c r="F21" s="1">
        <f>SUM(GAMES!D26,GAMES!D58,GAMES!D90,GAMES!D122,GAMES!D154,GAMES!D186,GAMES!D218,GAMES!D250,GAMES!D282,GAMES!D314,GAMES!D346,GAMES!D378,GAMES!D410,GAMES!D442,GAMES!D474,GAMES!D506,GAMES!D538,GAMES!D570,GAMES!D602,GAMES!D634)</f>
        <v>3</v>
      </c>
      <c r="G21" s="1">
        <f>SUM(GAMES!E26,GAMES!E58,GAMES!E90,GAMES!E122,GAMES!E154,GAMES!E186,GAMES!E218,GAMES!E250,GAMES!E282,GAMES!E314,GAMES!E346,GAMES!E378,GAMES!E410,GAMES!E442,GAMES!E474,GAMES!E506,GAMES!E538,GAMES!E570,GAMES!E602,GAMES!E634)</f>
        <v>1</v>
      </c>
      <c r="H21" s="1">
        <f>SUM(GAMES!F26,GAMES!F58,GAMES!F90,GAMES!F122,GAMES!F154,GAMES!F186,GAMES!F218,GAMES!F250,GAMES!F282,GAMES!F314,GAMES!F346,GAMES!F378,GAMES!F410,GAMES!F442,GAMES!F474,GAMES!F506,GAMES!F538,GAMES!F570,GAMES!F602,GAMES!F634)</f>
        <v>0</v>
      </c>
      <c r="I21" s="1">
        <f>SUM(GAMES!G26,GAMES!G58,GAMES!G90,GAMES!G122,GAMES!G154,GAMES!G186,GAMES!G218,GAMES!G250,GAMES!G282,GAMES!G314,GAMES!G346,GAMES!G378,GAMES!G410,GAMES!G442,GAMES!G474,GAMES!G506,GAMES!G538,GAMES!G570,GAMES!G602,GAMES!G634)</f>
        <v>0</v>
      </c>
      <c r="J21" s="1">
        <f>SUM(GAMES!H26,GAMES!H58,GAMES!H90,GAMES!H122,GAMES!H154,GAMES!H186,GAMES!H218,GAMES!H250,GAMES!H282,GAMES!H314,GAMES!H346,GAMES!H378,GAMES!H410,GAMES!H442,GAMES!H474,GAMES!H506,GAMES!H538,GAMES!H570,GAMES!H602,GAMES!H634)</f>
        <v>0</v>
      </c>
      <c r="K21" s="1">
        <f>SUM(GAMES!I26,GAMES!I58,GAMES!I90,GAMES!I122,GAMES!I154,GAMES!I186,GAMES!I218,GAMES!I250,GAMES!I282,GAMES!I314,GAMES!I346,GAMES!I378,GAMES!I410,GAMES!I442,GAMES!I474,GAMES!I506,GAMES!I538,GAMES!I570,GAMES!I602,GAMES!I634)</f>
        <v>0</v>
      </c>
      <c r="L21" s="1">
        <f>SUM(GAMES!J26,GAMES!J58,GAMES!J90,GAMES!J122,GAMES!J154,GAMES!J186,GAMES!J218,GAMES!J250,GAMES!J282,GAMES!J314,GAMES!J346,GAMES!J378,GAMES!J410,GAMES!J442,GAMES!J474,GAMES!J506,GAMES!J538,GAMES!J570,GAMES!J602,GAMES!J634)</f>
        <v>0</v>
      </c>
      <c r="M21" s="6">
        <f t="shared" si="0"/>
        <v>0.33333333333333331</v>
      </c>
      <c r="N21" s="82" t="s">
        <v>71</v>
      </c>
      <c r="O21" s="83"/>
      <c r="P21" s="62" t="str">
        <f t="shared" si="1"/>
        <v>Yes</v>
      </c>
    </row>
    <row r="22" spans="1:16">
      <c r="A22" s="7">
        <v>16</v>
      </c>
      <c r="B22" s="76" t="s">
        <v>98</v>
      </c>
      <c r="C22" s="76"/>
      <c r="D22" s="2">
        <f>SUM(GAMES!B27,GAMES!B59,GAMES!B91,GAMES!B123,GAMES!B155,GAMES!B187,GAMES!B219,GAMES!B251,GAMES!B283,GAMES!B315,GAMES!B347,GAMES!B379,GAMES!B411,GAMES!B443,GAMES!B475,GAMES!B507,GAMES!B539,GAMES!B571,GAMES!B603,GAMES!B635)</f>
        <v>14</v>
      </c>
      <c r="E22" s="2">
        <f>SUM(GAMES!C27,GAMES!C59,GAMES!C91,GAMES!C123,GAMES!C155,GAMES!C187,GAMES!C219,GAMES!C251,GAMES!C283,GAMES!C315,GAMES!C347,GAMES!C379,GAMES!C411,GAMES!C443,GAMES!C475,GAMES!C507,GAMES!C539,GAMES!C571,GAMES!C603,GAMES!C635)</f>
        <v>35</v>
      </c>
      <c r="F22" s="2">
        <f>SUM(GAMES!D27,GAMES!D59,GAMES!D91,GAMES!D123,GAMES!D155,GAMES!D187,GAMES!D219,GAMES!D251,GAMES!D283,GAMES!D315,GAMES!D347,GAMES!D379,GAMES!D411,GAMES!D443,GAMES!D475,GAMES!D507,GAMES!D539,GAMES!D571,GAMES!D603,GAMES!D635)</f>
        <v>34</v>
      </c>
      <c r="G22" s="2">
        <f>SUM(GAMES!E27,GAMES!E59,GAMES!E91,GAMES!E123,GAMES!E155,GAMES!E187,GAMES!E219,GAMES!E251,GAMES!E283,GAMES!E315,GAMES!E347,GAMES!E379,GAMES!E411,GAMES!E443,GAMES!E475,GAMES!E507,GAMES!E539,GAMES!E571,GAMES!E603,GAMES!E635)</f>
        <v>11</v>
      </c>
      <c r="H22" s="2">
        <f>SUM(GAMES!F27,GAMES!F59,GAMES!F91,GAMES!F123,GAMES!F155,GAMES!F187,GAMES!F219,GAMES!F251,GAMES!F283,GAMES!F315,GAMES!F347,GAMES!F379,GAMES!F411,GAMES!F443,GAMES!F475,GAMES!F507,GAMES!F539,GAMES!F571,GAMES!F603,GAMES!F635)</f>
        <v>7</v>
      </c>
      <c r="I22" s="2">
        <f>SUM(GAMES!G27,GAMES!G59,GAMES!G91,GAMES!G123,GAMES!G155,GAMES!G187,GAMES!G219,GAMES!G251,GAMES!G283,GAMES!G315,GAMES!G347,GAMES!G379,GAMES!G411,GAMES!G443,GAMES!G475,GAMES!G507,GAMES!G539,GAMES!G571,GAMES!G603,GAMES!G635)</f>
        <v>3</v>
      </c>
      <c r="J22" s="2">
        <f>SUM(GAMES!H27,GAMES!H59,GAMES!H91,GAMES!H123,GAMES!H155,GAMES!H187,GAMES!H219,GAMES!H251,GAMES!H283,GAMES!H315,GAMES!H347,GAMES!H379,GAMES!H411,GAMES!H443,GAMES!H475,GAMES!H507,GAMES!H539,GAMES!H571,GAMES!H603,GAMES!H635)</f>
        <v>0</v>
      </c>
      <c r="K22" s="2">
        <f>SUM(GAMES!I27,GAMES!I59,GAMES!I91,GAMES!I123,GAMES!I155,GAMES!I187,GAMES!I219,GAMES!I251,GAMES!I283,GAMES!I315,GAMES!I347,GAMES!I379,GAMES!I411,GAMES!I443,GAMES!I475,GAMES!I507,GAMES!I539,GAMES!I571,GAMES!I603,GAMES!I635)</f>
        <v>1</v>
      </c>
      <c r="L22" s="2">
        <f>SUM(GAMES!J27,GAMES!J59,GAMES!J91,GAMES!J123,GAMES!J155,GAMES!J187,GAMES!J219,GAMES!J251,GAMES!J283,GAMES!J315,GAMES!J347,GAMES!J379,GAMES!J411,GAMES!J443,GAMES!J475,GAMES!J507,GAMES!J539,GAMES!J571,GAMES!J603,GAMES!J635)</f>
        <v>0</v>
      </c>
      <c r="M22" s="8">
        <f t="shared" si="0"/>
        <v>0.3235294117647059</v>
      </c>
      <c r="N22" s="82" t="s">
        <v>71</v>
      </c>
      <c r="O22" s="83"/>
      <c r="P22" s="63" t="str">
        <f t="shared" si="1"/>
        <v>Yes</v>
      </c>
    </row>
    <row r="23" spans="1:16">
      <c r="A23" s="5">
        <v>17</v>
      </c>
      <c r="B23" s="75" t="s">
        <v>86</v>
      </c>
      <c r="C23" s="75"/>
      <c r="D23" s="1">
        <f>SUM(GAMES!B28,GAMES!B60,GAMES!B92,GAMES!B124,GAMES!B156,GAMES!B188,GAMES!B220,GAMES!B252,GAMES!B284,GAMES!B316,GAMES!B348,GAMES!B380,GAMES!B412,GAMES!B444,GAMES!B476,GAMES!B508,GAMES!B540,GAMES!B572,GAMES!B604,GAMES!B636)</f>
        <v>5</v>
      </c>
      <c r="E23" s="1">
        <f>SUM(GAMES!C28,GAMES!C60,GAMES!C92,GAMES!C124,GAMES!C156,GAMES!C188,GAMES!C220,GAMES!C252,GAMES!C284,GAMES!C316,GAMES!C348,GAMES!C380,GAMES!C412,GAMES!C444,GAMES!C476,GAMES!C508,GAMES!C540,GAMES!C572,GAMES!C604,GAMES!C636)</f>
        <v>7</v>
      </c>
      <c r="F23" s="1">
        <f>SUM(GAMES!D28,GAMES!D60,GAMES!D92,GAMES!D124,GAMES!D156,GAMES!D188,GAMES!D220,GAMES!D252,GAMES!D284,GAMES!D316,GAMES!D348,GAMES!D380,GAMES!D412,GAMES!D444,GAMES!D476,GAMES!D508,GAMES!D540,GAMES!D572,GAMES!D604,GAMES!D636)</f>
        <v>7</v>
      </c>
      <c r="G23" s="1">
        <f>SUM(GAMES!E28,GAMES!E60,GAMES!E92,GAMES!E124,GAMES!E156,GAMES!E188,GAMES!E220,GAMES!E252,GAMES!E284,GAMES!E316,GAMES!E348,GAMES!E380,GAMES!E412,GAMES!E444,GAMES!E476,GAMES!E508,GAMES!E540,GAMES!E572,GAMES!E604,GAMES!E636)</f>
        <v>5</v>
      </c>
      <c r="H23" s="1">
        <f>SUM(GAMES!F28,GAMES!F60,GAMES!F92,GAMES!F124,GAMES!F156,GAMES!F188,GAMES!F220,GAMES!F252,GAMES!F284,GAMES!F316,GAMES!F348,GAMES!F380,GAMES!F412,GAMES!F444,GAMES!F476,GAMES!F508,GAMES!F540,GAMES!F572,GAMES!F604,GAMES!F636)</f>
        <v>2</v>
      </c>
      <c r="I23" s="1">
        <f>SUM(GAMES!G28,GAMES!G60,GAMES!G92,GAMES!G124,GAMES!G156,GAMES!G188,GAMES!G220,GAMES!G252,GAMES!G284,GAMES!G316,GAMES!G348,GAMES!G380,GAMES!G412,GAMES!G444,GAMES!G476,GAMES!G508,GAMES!G540,GAMES!G572,GAMES!G604,GAMES!G636)</f>
        <v>6</v>
      </c>
      <c r="J23" s="1">
        <f>SUM(GAMES!H28,GAMES!H60,GAMES!H92,GAMES!H124,GAMES!H156,GAMES!H188,GAMES!H220,GAMES!H252,GAMES!H284,GAMES!H316,GAMES!H348,GAMES!H380,GAMES!H412,GAMES!H444,GAMES!H476,GAMES!H508,GAMES!H540,GAMES!H572,GAMES!H604,GAMES!H636)</f>
        <v>0</v>
      </c>
      <c r="K23" s="1">
        <f>SUM(GAMES!I28,GAMES!I60,GAMES!I92,GAMES!I124,GAMES!I156,GAMES!I188,GAMES!I220,GAMES!I252,GAMES!I284,GAMES!I316,GAMES!I348,GAMES!I380,GAMES!I412,GAMES!I444,GAMES!I476,GAMES!I508,GAMES!I540,GAMES!I572,GAMES!I604,GAMES!I636)</f>
        <v>0</v>
      </c>
      <c r="L23" s="1">
        <f>SUM(GAMES!J28,GAMES!J60,GAMES!J92,GAMES!J124,GAMES!J156,GAMES!J188,GAMES!J220,GAMES!J252,GAMES!J284,GAMES!J316,GAMES!J348,GAMES!J380,GAMES!J412,GAMES!J444,GAMES!J476,GAMES!J508,GAMES!J540,GAMES!J572,GAMES!J604,GAMES!J636)</f>
        <v>1</v>
      </c>
      <c r="M23" s="6">
        <f t="shared" si="0"/>
        <v>0.7142857142857143</v>
      </c>
      <c r="N23" s="82" t="s">
        <v>71</v>
      </c>
      <c r="O23" s="83"/>
      <c r="P23" s="62" t="str">
        <f t="shared" si="1"/>
        <v>Yes</v>
      </c>
    </row>
    <row r="24" spans="1:16">
      <c r="A24" s="7">
        <v>18</v>
      </c>
      <c r="B24" s="76" t="s">
        <v>87</v>
      </c>
      <c r="C24" s="76"/>
      <c r="D24" s="2">
        <f>SUM(GAMES!B29,GAMES!B61,GAMES!B93,GAMES!B125,GAMES!B157,GAMES!B189,GAMES!B221,GAMES!B253,GAMES!B285,GAMES!B317,GAMES!B349,GAMES!B381,GAMES!B413,GAMES!B445,GAMES!B477,GAMES!B509,GAMES!B541,GAMES!B573,GAMES!B605,GAMES!B637)</f>
        <v>7</v>
      </c>
      <c r="E24" s="2">
        <f>SUM(GAMES!C29,GAMES!C61,GAMES!C93,GAMES!C125,GAMES!C157,GAMES!C189,GAMES!C221,GAMES!C253,GAMES!C285,GAMES!C317,GAMES!C349,GAMES!C381,GAMES!C413,GAMES!C445,GAMES!C477,GAMES!C509,GAMES!C541,GAMES!C573,GAMES!C605,GAMES!C637)</f>
        <v>14</v>
      </c>
      <c r="F24" s="2">
        <f>SUM(GAMES!D29,GAMES!D61,GAMES!D93,GAMES!D125,GAMES!D157,GAMES!D189,GAMES!D221,GAMES!D253,GAMES!D285,GAMES!D317,GAMES!D349,GAMES!D381,GAMES!D413,GAMES!D445,GAMES!D477,GAMES!D509,GAMES!D541,GAMES!D573,GAMES!D605,GAMES!D637)</f>
        <v>14</v>
      </c>
      <c r="G24" s="2">
        <f>SUM(GAMES!E29,GAMES!E61,GAMES!E93,GAMES!E125,GAMES!E157,GAMES!E189,GAMES!E221,GAMES!E253,GAMES!E285,GAMES!E317,GAMES!E349,GAMES!E381,GAMES!E413,GAMES!E445,GAMES!E477,GAMES!E509,GAMES!E541,GAMES!E573,GAMES!E605,GAMES!E637)</f>
        <v>6</v>
      </c>
      <c r="H24" s="2">
        <f>SUM(GAMES!F29,GAMES!F61,GAMES!F93,GAMES!F125,GAMES!F157,GAMES!F189,GAMES!F221,GAMES!F253,GAMES!F285,GAMES!F317,GAMES!F349,GAMES!F381,GAMES!F413,GAMES!F445,GAMES!F477,GAMES!F509,GAMES!F541,GAMES!F573,GAMES!F605,GAMES!F637)</f>
        <v>6</v>
      </c>
      <c r="I24" s="2">
        <f>SUM(GAMES!G29,GAMES!G61,GAMES!G93,GAMES!G125,GAMES!G157,GAMES!G189,GAMES!G221,GAMES!G253,GAMES!G285,GAMES!G317,GAMES!G349,GAMES!G381,GAMES!G413,GAMES!G445,GAMES!G477,GAMES!G509,GAMES!G541,GAMES!G573,GAMES!G605,GAMES!G637)</f>
        <v>6</v>
      </c>
      <c r="J24" s="2">
        <f>SUM(GAMES!H29,GAMES!H61,GAMES!H93,GAMES!H125,GAMES!H157,GAMES!H189,GAMES!H221,GAMES!H253,GAMES!H285,GAMES!H317,GAMES!H349,GAMES!H381,GAMES!H413,GAMES!H445,GAMES!H477,GAMES!H509,GAMES!H541,GAMES!H573,GAMES!H605,GAMES!H637)</f>
        <v>0</v>
      </c>
      <c r="K24" s="2">
        <f>SUM(GAMES!I29,GAMES!I61,GAMES!I93,GAMES!I125,GAMES!I157,GAMES!I189,GAMES!I221,GAMES!I253,GAMES!I285,GAMES!I317,GAMES!I349,GAMES!I381,GAMES!I413,GAMES!I445,GAMES!I477,GAMES!I509,GAMES!I541,GAMES!I573,GAMES!I605,GAMES!I637)</f>
        <v>0</v>
      </c>
      <c r="L24" s="2">
        <f>SUM(GAMES!J29,GAMES!J61,GAMES!J93,GAMES!J125,GAMES!J157,GAMES!J189,GAMES!J221,GAMES!J253,GAMES!J285,GAMES!J317,GAMES!J349,GAMES!J381,GAMES!J413,GAMES!J445,GAMES!J477,GAMES!J509,GAMES!J541,GAMES!J573,GAMES!J605,GAMES!J637)</f>
        <v>0</v>
      </c>
      <c r="M24" s="8">
        <f t="shared" si="0"/>
        <v>0.42857142857142855</v>
      </c>
      <c r="N24" s="82" t="s">
        <v>71</v>
      </c>
      <c r="O24" s="83"/>
      <c r="P24" s="63" t="str">
        <f t="shared" si="1"/>
        <v>Yes</v>
      </c>
    </row>
    <row r="25" spans="1:16">
      <c r="A25" s="5">
        <v>19</v>
      </c>
      <c r="B25" s="75" t="s">
        <v>88</v>
      </c>
      <c r="C25" s="75"/>
      <c r="D25" s="1">
        <f>SUM(GAMES!B30,GAMES!B62,GAMES!B94,GAMES!B126,GAMES!B158,GAMES!B190,GAMES!B222,GAMES!B254,GAMES!B286,GAMES!B318,GAMES!B350,GAMES!B382,GAMES!B414,GAMES!B446,GAMES!B478,GAMES!B510,GAMES!B542,GAMES!B574,GAMES!B606,GAMES!B638)</f>
        <v>6</v>
      </c>
      <c r="E25" s="1">
        <f>SUM(GAMES!C30,GAMES!C62,GAMES!C94,GAMES!C126,GAMES!C158,GAMES!C190,GAMES!C222,GAMES!C254,GAMES!C286,GAMES!C318,GAMES!C350,GAMES!C382,GAMES!C414,GAMES!C446,GAMES!C478,GAMES!C510,GAMES!C542,GAMES!C574,GAMES!C606,GAMES!C638)</f>
        <v>10</v>
      </c>
      <c r="F25" s="1">
        <f>SUM(GAMES!D30,GAMES!D62,GAMES!D94,GAMES!D126,GAMES!D158,GAMES!D190,GAMES!D222,GAMES!D254,GAMES!D286,GAMES!D318,GAMES!D350,GAMES!D382,GAMES!D414,GAMES!D446,GAMES!D478,GAMES!D510,GAMES!D542,GAMES!D574,GAMES!D606,GAMES!D638)</f>
        <v>10</v>
      </c>
      <c r="G25" s="1">
        <f>SUM(GAMES!E30,GAMES!E62,GAMES!E94,GAMES!E126,GAMES!E158,GAMES!E190,GAMES!E222,GAMES!E254,GAMES!E286,GAMES!E318,GAMES!E350,GAMES!E382,GAMES!E414,GAMES!E446,GAMES!E478,GAMES!E510,GAMES!E542,GAMES!E574,GAMES!E606,GAMES!E638)</f>
        <v>5</v>
      </c>
      <c r="H25" s="1">
        <f>SUM(GAMES!F30,GAMES!F62,GAMES!F94,GAMES!F126,GAMES!F158,GAMES!F190,GAMES!F222,GAMES!F254,GAMES!F286,GAMES!F318,GAMES!F350,GAMES!F382,GAMES!F414,GAMES!F446,GAMES!F478,GAMES!F510,GAMES!F542,GAMES!F574,GAMES!F606,GAMES!F638)</f>
        <v>3</v>
      </c>
      <c r="I25" s="1">
        <f>SUM(GAMES!G30,GAMES!G62,GAMES!G94,GAMES!G126,GAMES!G158,GAMES!G190,GAMES!G222,GAMES!G254,GAMES!G286,GAMES!G318,GAMES!G350,GAMES!G382,GAMES!G414,GAMES!G446,GAMES!G478,GAMES!G510,GAMES!G542,GAMES!G574,GAMES!G606,GAMES!G638)</f>
        <v>2</v>
      </c>
      <c r="J25" s="1">
        <f>SUM(GAMES!H30,GAMES!H62,GAMES!H94,GAMES!H126,GAMES!H158,GAMES!H190,GAMES!H222,GAMES!H254,GAMES!H286,GAMES!H318,GAMES!H350,GAMES!H382,GAMES!H414,GAMES!H446,GAMES!H478,GAMES!H510,GAMES!H542,GAMES!H574,GAMES!H606,GAMES!H638)</f>
        <v>0</v>
      </c>
      <c r="K25" s="1">
        <f>SUM(GAMES!I30,GAMES!I62,GAMES!I94,GAMES!I126,GAMES!I158,GAMES!I190,GAMES!I222,GAMES!I254,GAMES!I286,GAMES!I318,GAMES!I350,GAMES!I382,GAMES!I414,GAMES!I446,GAMES!I478,GAMES!I510,GAMES!I542,GAMES!I574,GAMES!I606,GAMES!I638)</f>
        <v>0</v>
      </c>
      <c r="L25" s="1">
        <f>SUM(GAMES!J30,GAMES!J62,GAMES!J94,GAMES!J126,GAMES!J158,GAMES!J190,GAMES!J222,GAMES!J254,GAMES!J286,GAMES!J318,GAMES!J350,GAMES!J382,GAMES!J414,GAMES!J446,GAMES!J478,GAMES!J510,GAMES!J542,GAMES!J574,GAMES!J606,GAMES!J638)</f>
        <v>0</v>
      </c>
      <c r="M25" s="6">
        <f t="shared" si="0"/>
        <v>0.5</v>
      </c>
      <c r="N25" s="82" t="s">
        <v>71</v>
      </c>
      <c r="O25" s="83"/>
      <c r="P25" s="62" t="str">
        <f t="shared" si="1"/>
        <v>Yes</v>
      </c>
    </row>
    <row r="26" spans="1:16">
      <c r="A26" s="7">
        <v>20</v>
      </c>
      <c r="B26" s="76" t="s">
        <v>97</v>
      </c>
      <c r="C26" s="76"/>
      <c r="D26" s="2">
        <f>SUM(GAMES!B31,GAMES!B63,GAMES!B95,GAMES!B127,GAMES!B159,GAMES!B191,GAMES!B223,GAMES!B255,GAMES!B287,GAMES!B319,GAMES!B351,GAMES!B383,GAMES!B415,GAMES!B447,GAMES!B479,GAMES!B511,GAMES!B543,GAMES!B575,GAMES!B607,GAMES!B639)</f>
        <v>13</v>
      </c>
      <c r="E26" s="2">
        <f>SUM(GAMES!C31,GAMES!C63,GAMES!C95,GAMES!C127,GAMES!C159,GAMES!C191,GAMES!C223,GAMES!C255,GAMES!C287,GAMES!C319,GAMES!C351,GAMES!C383,GAMES!C415,GAMES!C447,GAMES!C479,GAMES!C511,GAMES!C543,GAMES!C575,GAMES!C607,GAMES!C639)</f>
        <v>33</v>
      </c>
      <c r="F26" s="2">
        <f>SUM(GAMES!D31,GAMES!D63,GAMES!D95,GAMES!D127,GAMES!D159,GAMES!D191,GAMES!D223,GAMES!D255,GAMES!D287,GAMES!D319,GAMES!D351,GAMES!D383,GAMES!D415,GAMES!D447,GAMES!D479,GAMES!D511,GAMES!D543,GAMES!D575,GAMES!D607,GAMES!D639)</f>
        <v>32</v>
      </c>
      <c r="G26" s="2">
        <f>SUM(GAMES!E31,GAMES!E63,GAMES!E95,GAMES!E127,GAMES!E159,GAMES!E191,GAMES!E223,GAMES!E255,GAMES!E287,GAMES!E319,GAMES!E351,GAMES!E383,GAMES!E415,GAMES!E447,GAMES!E479,GAMES!E511,GAMES!E543,GAMES!E575,GAMES!E607,GAMES!E639)</f>
        <v>15</v>
      </c>
      <c r="H26" s="2">
        <f>SUM(GAMES!F31,GAMES!F63,GAMES!F95,GAMES!F127,GAMES!F159,GAMES!F191,GAMES!F223,GAMES!F255,GAMES!F287,GAMES!F319,GAMES!F351,GAMES!F383,GAMES!F415,GAMES!F447,GAMES!F479,GAMES!F511,GAMES!F543,GAMES!F575,GAMES!F607,GAMES!F639)</f>
        <v>4</v>
      </c>
      <c r="I26" s="2">
        <f>SUM(GAMES!G31,GAMES!G63,GAMES!G95,GAMES!G127,GAMES!G159,GAMES!G191,GAMES!G223,GAMES!G255,GAMES!G287,GAMES!G319,GAMES!G351,GAMES!G383,GAMES!G415,GAMES!G447,GAMES!G479,GAMES!G511,GAMES!G543,GAMES!G575,GAMES!G607,GAMES!G639)</f>
        <v>12</v>
      </c>
      <c r="J26" s="2">
        <f>SUM(GAMES!H31,GAMES!H63,GAMES!H95,GAMES!H127,GAMES!H159,GAMES!H191,GAMES!H223,GAMES!H255,GAMES!H287,GAMES!H319,GAMES!H351,GAMES!H383,GAMES!H415,GAMES!H447,GAMES!H479,GAMES!H511,GAMES!H543,GAMES!H575,GAMES!H607,GAMES!H639)</f>
        <v>1</v>
      </c>
      <c r="K26" s="2">
        <f>SUM(GAMES!I31,GAMES!I63,GAMES!I95,GAMES!I127,GAMES!I159,GAMES!I191,GAMES!I223,GAMES!I255,GAMES!I287,GAMES!I319,GAMES!I351,GAMES!I383,GAMES!I415,GAMES!I447,GAMES!I479,GAMES!I511,GAMES!I543,GAMES!I575,GAMES!I607,GAMES!I639)</f>
        <v>0</v>
      </c>
      <c r="L26" s="2">
        <f>SUM(GAMES!J31,GAMES!J63,GAMES!J95,GAMES!J127,GAMES!J159,GAMES!J191,GAMES!J223,GAMES!J255,GAMES!J287,GAMES!J319,GAMES!J351,GAMES!J383,GAMES!J415,GAMES!J447,GAMES!J479,GAMES!J511,GAMES!J543,GAMES!J575,GAMES!J607,GAMES!J639)</f>
        <v>0</v>
      </c>
      <c r="M26" s="8">
        <f t="shared" si="0"/>
        <v>0.46875</v>
      </c>
      <c r="N26" s="82" t="s">
        <v>71</v>
      </c>
      <c r="O26" s="83"/>
      <c r="P26" s="63" t="str">
        <f t="shared" si="1"/>
        <v>Yes</v>
      </c>
    </row>
    <row r="27" spans="1:16">
      <c r="A27" s="5">
        <v>21</v>
      </c>
      <c r="B27" s="75" t="s">
        <v>103</v>
      </c>
      <c r="C27" s="75"/>
      <c r="D27" s="1">
        <f>SUM(GAMES!B32,GAMES!B64,GAMES!B96,GAMES!B128,GAMES!B160,GAMES!B192,GAMES!B224,GAMES!B256,GAMES!B288,GAMES!B320,GAMES!B352,GAMES!B384,GAMES!B416,GAMES!B448,GAMES!B480,GAMES!B512,GAMES!B544,GAMES!B576,GAMES!B608,GAMES!B640)</f>
        <v>4</v>
      </c>
      <c r="E27" s="1">
        <f>SUM(GAMES!C32,GAMES!C64,GAMES!C96,GAMES!C128,GAMES!C160,GAMES!C192,GAMES!C224,GAMES!C256,GAMES!C288,GAMES!C320,GAMES!C352,GAMES!C384,GAMES!C416,GAMES!C448,GAMES!C480,GAMES!C512,GAMES!C544,GAMES!C576,GAMES!C608,GAMES!C640)</f>
        <v>2</v>
      </c>
      <c r="F27" s="1">
        <f>SUM(GAMES!D32,GAMES!D64,GAMES!D96,GAMES!D128,GAMES!D160,GAMES!D192,GAMES!D224,GAMES!D256,GAMES!D288,GAMES!D320,GAMES!D352,GAMES!D384,GAMES!D416,GAMES!D448,GAMES!D480,GAMES!D512,GAMES!D544,GAMES!D576,GAMES!D608,GAMES!D640)</f>
        <v>2</v>
      </c>
      <c r="G27" s="1">
        <f>SUM(GAMES!E32,GAMES!E64,GAMES!E96,GAMES!E128,GAMES!E160,GAMES!E192,GAMES!E224,GAMES!E256,GAMES!E288,GAMES!E320,GAMES!E352,GAMES!E384,GAMES!E416,GAMES!E448,GAMES!E480,GAMES!E512,GAMES!E544,GAMES!E576,GAMES!E608,GAMES!E640)</f>
        <v>1</v>
      </c>
      <c r="H27" s="1">
        <f>SUM(GAMES!F32,GAMES!F64,GAMES!F96,GAMES!F128,GAMES!F160,GAMES!F192,GAMES!F224,GAMES!F256,GAMES!F288,GAMES!F320,GAMES!F352,GAMES!F384,GAMES!F416,GAMES!F448,GAMES!F480,GAMES!F512,GAMES!F544,GAMES!F576,GAMES!F608,GAMES!F640)</f>
        <v>0</v>
      </c>
      <c r="I27" s="1">
        <f>SUM(GAMES!G32,GAMES!G64,GAMES!G96,GAMES!G128,GAMES!G160,GAMES!G192,GAMES!G224,GAMES!G256,GAMES!G288,GAMES!G320,GAMES!G352,GAMES!G384,GAMES!G416,GAMES!G448,GAMES!G480,GAMES!G512,GAMES!G544,GAMES!G576,GAMES!G608,GAMES!G640)</f>
        <v>0</v>
      </c>
      <c r="J27" s="1">
        <f>SUM(GAMES!H32,GAMES!H64,GAMES!H96,GAMES!H128,GAMES!H160,GAMES!H192,GAMES!H224,GAMES!H256,GAMES!H288,GAMES!H320,GAMES!H352,GAMES!H384,GAMES!H416,GAMES!H448,GAMES!H480,GAMES!H512,GAMES!H544,GAMES!H576,GAMES!H608,GAMES!H640)</f>
        <v>0</v>
      </c>
      <c r="K27" s="1">
        <f>SUM(GAMES!I32,GAMES!I64,GAMES!I96,GAMES!I128,GAMES!I160,GAMES!I192,GAMES!I224,GAMES!I256,GAMES!I288,GAMES!I320,GAMES!I352,GAMES!I384,GAMES!I416,GAMES!I448,GAMES!I480,GAMES!I512,GAMES!I544,GAMES!I576,GAMES!I608,GAMES!I640)</f>
        <v>0</v>
      </c>
      <c r="L27" s="1">
        <f>SUM(GAMES!J32,GAMES!J64,GAMES!J96,GAMES!J128,GAMES!J160,GAMES!J192,GAMES!J224,GAMES!J256,GAMES!J288,GAMES!J320,GAMES!J352,GAMES!J384,GAMES!J416,GAMES!J448,GAMES!J480,GAMES!J512,GAMES!J544,GAMES!J576,GAMES!J608,GAMES!J640)</f>
        <v>0</v>
      </c>
      <c r="M27" s="6">
        <f t="shared" si="0"/>
        <v>0.5</v>
      </c>
      <c r="N27" s="82" t="s">
        <v>71</v>
      </c>
      <c r="O27" s="83"/>
      <c r="P27" s="62" t="str">
        <f t="shared" si="1"/>
        <v>Yes</v>
      </c>
    </row>
    <row r="28" spans="1:16">
      <c r="A28" s="7">
        <v>22</v>
      </c>
      <c r="B28" s="76" t="s">
        <v>104</v>
      </c>
      <c r="C28" s="76"/>
      <c r="D28" s="2">
        <f>SUM(GAMES!B33,GAMES!B65,GAMES!B97,GAMES!B129,GAMES!B161,GAMES!B193,GAMES!B225,GAMES!B257,GAMES!B289,GAMES!B321,GAMES!B353,GAMES!B385,GAMES!B417,GAMES!B449,GAMES!B481,GAMES!B513,GAMES!B545,GAMES!B577,GAMES!B609,GAMES!B641)</f>
        <v>5</v>
      </c>
      <c r="E28" s="2">
        <f>SUM(GAMES!C33,GAMES!C65,GAMES!C97,GAMES!C129,GAMES!C161,GAMES!C193,GAMES!C225,GAMES!C257,GAMES!C289,GAMES!C321,GAMES!C353,GAMES!C385,GAMES!C417,GAMES!C449,GAMES!C481,GAMES!C513,GAMES!C545,GAMES!C577,GAMES!C609,GAMES!C641)</f>
        <v>6</v>
      </c>
      <c r="F28" s="2">
        <f>SUM(GAMES!D33,GAMES!D65,GAMES!D97,GAMES!D129,GAMES!D161,GAMES!D193,GAMES!D225,GAMES!D257,GAMES!D289,GAMES!D321,GAMES!D353,GAMES!D385,GAMES!D417,GAMES!D449,GAMES!D481,GAMES!D513,GAMES!D545,GAMES!D577,GAMES!D609,GAMES!D641)</f>
        <v>6</v>
      </c>
      <c r="G28" s="2">
        <f>SUM(GAMES!E33,GAMES!E65,GAMES!E97,GAMES!E129,GAMES!E161,GAMES!E193,GAMES!E225,GAMES!E257,GAMES!E289,GAMES!E321,GAMES!E353,GAMES!E385,GAMES!E417,GAMES!E449,GAMES!E481,GAMES!E513,GAMES!E545,GAMES!E577,GAMES!E609,GAMES!E641)</f>
        <v>2</v>
      </c>
      <c r="H28" s="2">
        <f>SUM(GAMES!F33,GAMES!F65,GAMES!F97,GAMES!F129,GAMES!F161,GAMES!F193,GAMES!F225,GAMES!F257,GAMES!F289,GAMES!F321,GAMES!F353,GAMES!F385,GAMES!F417,GAMES!F449,GAMES!F481,GAMES!F513,GAMES!F545,GAMES!F577,GAMES!F609,GAMES!F641)</f>
        <v>0</v>
      </c>
      <c r="I28" s="2">
        <f>SUM(GAMES!G33,GAMES!G65,GAMES!G97,GAMES!G129,GAMES!G161,GAMES!G193,GAMES!G225,GAMES!G257,GAMES!G289,GAMES!G321,GAMES!G353,GAMES!G385,GAMES!G417,GAMES!G449,GAMES!G481,GAMES!G513,GAMES!G545,GAMES!G577,GAMES!G609,GAMES!G641)</f>
        <v>1</v>
      </c>
      <c r="J28" s="2">
        <f>SUM(GAMES!H33,GAMES!H65,GAMES!H97,GAMES!H129,GAMES!H161,GAMES!H193,GAMES!H225,GAMES!H257,GAMES!H289,GAMES!H321,GAMES!H353,GAMES!H385,GAMES!H417,GAMES!H449,GAMES!H481,GAMES!H513,GAMES!H545,GAMES!H577,GAMES!H609,GAMES!H641)</f>
        <v>0</v>
      </c>
      <c r="K28" s="2">
        <f>SUM(GAMES!I33,GAMES!I65,GAMES!I97,GAMES!I129,GAMES!I161,GAMES!I193,GAMES!I225,GAMES!I257,GAMES!I289,GAMES!I321,GAMES!I353,GAMES!I385,GAMES!I417,GAMES!I449,GAMES!I481,GAMES!I513,GAMES!I545,GAMES!I577,GAMES!I609,GAMES!I641)</f>
        <v>0</v>
      </c>
      <c r="L28" s="2">
        <f>SUM(GAMES!J33,GAMES!J65,GAMES!J97,GAMES!J129,GAMES!J161,GAMES!J193,GAMES!J225,GAMES!J257,GAMES!J289,GAMES!J321,GAMES!J353,GAMES!J385,GAMES!J417,GAMES!J449,GAMES!J481,GAMES!J513,GAMES!J545,GAMES!J577,GAMES!J609,GAMES!J641)</f>
        <v>0</v>
      </c>
      <c r="M28" s="8">
        <f t="shared" si="0"/>
        <v>0.33333333333333331</v>
      </c>
      <c r="N28" s="82" t="s">
        <v>71</v>
      </c>
      <c r="O28" s="83"/>
      <c r="P28" s="63" t="str">
        <f t="shared" si="1"/>
        <v>Yes</v>
      </c>
    </row>
    <row r="29" spans="1:16">
      <c r="A29" s="5">
        <v>23</v>
      </c>
      <c r="B29" s="75" t="s">
        <v>105</v>
      </c>
      <c r="C29" s="75"/>
      <c r="D29" s="1">
        <f>SUM(GAMES!B34,GAMES!B66,GAMES!B98,GAMES!B130,GAMES!B162,GAMES!B194,GAMES!B226,GAMES!B258,GAMES!B290,GAMES!B322,GAMES!B354,GAMES!B386,GAMES!B418,GAMES!B450,GAMES!B482,GAMES!B514,GAMES!B546,GAMES!B578,GAMES!B610,GAMES!B642)</f>
        <v>4</v>
      </c>
      <c r="E29" s="1">
        <f>SUM(GAMES!C34,GAMES!C66,GAMES!C98,GAMES!C130,GAMES!C162,GAMES!C194,GAMES!C226,GAMES!C258,GAMES!C290,GAMES!C322,GAMES!C354,GAMES!C386,GAMES!C418,GAMES!C450,GAMES!C482,GAMES!C514,GAMES!C546,GAMES!C578,GAMES!C610,GAMES!C642)</f>
        <v>4</v>
      </c>
      <c r="F29" s="1">
        <f>SUM(GAMES!D34,GAMES!D66,GAMES!D98,GAMES!D130,GAMES!D162,GAMES!D194,GAMES!D226,GAMES!D258,GAMES!D290,GAMES!D322,GAMES!D354,GAMES!D386,GAMES!D418,GAMES!D450,GAMES!D482,GAMES!D514,GAMES!D546,GAMES!D578,GAMES!D610,GAMES!D642)</f>
        <v>4</v>
      </c>
      <c r="G29" s="1">
        <f>SUM(GAMES!E34,GAMES!E66,GAMES!E98,GAMES!E130,GAMES!E162,GAMES!E194,GAMES!E226,GAMES!E258,GAMES!E290,GAMES!E322,GAMES!E354,GAMES!E386,GAMES!E418,GAMES!E450,GAMES!E482,GAMES!E514,GAMES!E546,GAMES!E578,GAMES!E610,GAMES!E642)</f>
        <v>4</v>
      </c>
      <c r="H29" s="1">
        <f>SUM(GAMES!F34,GAMES!F66,GAMES!F98,GAMES!F130,GAMES!F162,GAMES!F194,GAMES!F226,GAMES!F258,GAMES!F290,GAMES!F322,GAMES!F354,GAMES!F386,GAMES!F418,GAMES!F450,GAMES!F482,GAMES!F514,GAMES!F546,GAMES!F578,GAMES!F610,GAMES!F642)</f>
        <v>2</v>
      </c>
      <c r="I29" s="1">
        <f>SUM(GAMES!G34,GAMES!G66,GAMES!G98,GAMES!G130,GAMES!G162,GAMES!G194,GAMES!G226,GAMES!G258,GAMES!G290,GAMES!G322,GAMES!G354,GAMES!G386,GAMES!G418,GAMES!G450,GAMES!G482,GAMES!G514,GAMES!G546,GAMES!G578,GAMES!G610,GAMES!G642)</f>
        <v>5</v>
      </c>
      <c r="J29" s="1">
        <f>SUM(GAMES!H34,GAMES!H66,GAMES!H98,GAMES!H130,GAMES!H162,GAMES!H194,GAMES!H226,GAMES!H258,GAMES!H290,GAMES!H322,GAMES!H354,GAMES!H386,GAMES!H418,GAMES!H450,GAMES!H482,GAMES!H514,GAMES!H546,GAMES!H578,GAMES!H610,GAMES!H642)</f>
        <v>0</v>
      </c>
      <c r="K29" s="1">
        <f>SUM(GAMES!I34,GAMES!I66,GAMES!I98,GAMES!I130,GAMES!I162,GAMES!I194,GAMES!I226,GAMES!I258,GAMES!I290,GAMES!I322,GAMES!I354,GAMES!I386,GAMES!I418,GAMES!I450,GAMES!I482,GAMES!I514,GAMES!I546,GAMES!I578,GAMES!I610,GAMES!I642)</f>
        <v>0</v>
      </c>
      <c r="L29" s="1">
        <f>SUM(GAMES!J34,GAMES!J66,GAMES!J98,GAMES!J130,GAMES!J162,GAMES!J194,GAMES!J226,GAMES!J258,GAMES!J290,GAMES!J322,GAMES!J354,GAMES!J386,GAMES!J418,GAMES!J450,GAMES!J482,GAMES!J514,GAMES!J546,GAMES!J578,GAMES!J610,GAMES!J642)</f>
        <v>0</v>
      </c>
      <c r="M29" s="6">
        <f t="shared" si="0"/>
        <v>1</v>
      </c>
      <c r="N29" s="82" t="s">
        <v>71</v>
      </c>
      <c r="O29" s="83"/>
      <c r="P29" s="62" t="str">
        <f t="shared" si="1"/>
        <v>Yes</v>
      </c>
    </row>
    <row r="30" spans="1:16">
      <c r="A30" s="7">
        <v>24</v>
      </c>
      <c r="B30" s="76" t="s">
        <v>106</v>
      </c>
      <c r="C30" s="76"/>
      <c r="D30" s="2">
        <f>SUM(GAMES!B35,GAMES!B67,GAMES!B99,GAMES!B131,GAMES!B163,GAMES!B195,GAMES!B227,GAMES!B259,GAMES!B291,GAMES!B323,GAMES!B355,GAMES!B387,GAMES!B419,GAMES!B451,GAMES!B483,GAMES!B515,GAMES!B547,GAMES!B579,GAMES!B611,GAMES!B643)</f>
        <v>5</v>
      </c>
      <c r="E30" s="2">
        <f>SUM(GAMES!C35,GAMES!C67,GAMES!C99,GAMES!C131,GAMES!C163,GAMES!C195,GAMES!C227,GAMES!C259,GAMES!C291,GAMES!C323,GAMES!C355,GAMES!C387,GAMES!C419,GAMES!C451,GAMES!C483,GAMES!C515,GAMES!C547,GAMES!C579,GAMES!C611,GAMES!C643)</f>
        <v>6</v>
      </c>
      <c r="F30" s="2">
        <f>SUM(GAMES!D35,GAMES!D67,GAMES!D99,GAMES!D131,GAMES!D163,GAMES!D195,GAMES!D227,GAMES!D259,GAMES!D291,GAMES!D323,GAMES!D355,GAMES!D387,GAMES!D419,GAMES!D451,GAMES!D483,GAMES!D515,GAMES!D547,GAMES!D579,GAMES!D611,GAMES!D643)</f>
        <v>4</v>
      </c>
      <c r="G30" s="2">
        <f>SUM(GAMES!E35,GAMES!E67,GAMES!E99,GAMES!E131,GAMES!E163,GAMES!E195,GAMES!E227,GAMES!E259,GAMES!E291,GAMES!E323,GAMES!E355,GAMES!E387,GAMES!E419,GAMES!E451,GAMES!E483,GAMES!E515,GAMES!E547,GAMES!E579,GAMES!E611,GAMES!E643)</f>
        <v>3</v>
      </c>
      <c r="H30" s="2">
        <f>SUM(GAMES!F35,GAMES!F67,GAMES!F99,GAMES!F131,GAMES!F163,GAMES!F195,GAMES!F227,GAMES!F259,GAMES!F291,GAMES!F323,GAMES!F355,GAMES!F387,GAMES!F419,GAMES!F451,GAMES!F483,GAMES!F515,GAMES!F547,GAMES!F579,GAMES!F611,GAMES!F643)</f>
        <v>1</v>
      </c>
      <c r="I30" s="2">
        <f>SUM(GAMES!G35,GAMES!G67,GAMES!G99,GAMES!G131,GAMES!G163,GAMES!G195,GAMES!G227,GAMES!G259,GAMES!G291,GAMES!G323,GAMES!G355,GAMES!G387,GAMES!G419,GAMES!G451,GAMES!G483,GAMES!G515,GAMES!G547,GAMES!G579,GAMES!G611,GAMES!G643)</f>
        <v>0</v>
      </c>
      <c r="J30" s="2">
        <f>SUM(GAMES!H35,GAMES!H67,GAMES!H99,GAMES!H131,GAMES!H163,GAMES!H195,GAMES!H227,GAMES!H259,GAMES!H291,GAMES!H323,GAMES!H355,GAMES!H387,GAMES!H419,GAMES!H451,GAMES!H483,GAMES!H515,GAMES!H547,GAMES!H579,GAMES!H611,GAMES!H643)</f>
        <v>0</v>
      </c>
      <c r="K30" s="2">
        <f>SUM(GAMES!I35,GAMES!I67,GAMES!I99,GAMES!I131,GAMES!I163,GAMES!I195,GAMES!I227,GAMES!I259,GAMES!I291,GAMES!I323,GAMES!I355,GAMES!I387,GAMES!I419,GAMES!I451,GAMES!I483,GAMES!I515,GAMES!I547,GAMES!I579,GAMES!I611,GAMES!I643)</f>
        <v>2</v>
      </c>
      <c r="L30" s="2">
        <f>SUM(GAMES!J35,GAMES!J67,GAMES!J99,GAMES!J131,GAMES!J163,GAMES!J195,GAMES!J227,GAMES!J259,GAMES!J291,GAMES!J323,GAMES!J355,GAMES!J387,GAMES!J419,GAMES!J451,GAMES!J483,GAMES!J515,GAMES!J547,GAMES!J579,GAMES!J611,GAMES!J643)</f>
        <v>0</v>
      </c>
      <c r="M30" s="8">
        <f t="shared" si="0"/>
        <v>0.75</v>
      </c>
      <c r="N30" s="82" t="s">
        <v>71</v>
      </c>
      <c r="O30" s="83"/>
      <c r="P30" s="63" t="str">
        <f t="shared" si="1"/>
        <v>Yes</v>
      </c>
    </row>
    <row r="31" spans="1:16" ht="15" thickBot="1">
      <c r="A31" s="9">
        <v>25</v>
      </c>
      <c r="B31" s="84"/>
      <c r="C31" s="84"/>
      <c r="D31" s="10">
        <f>SUM(GAMES!B36,GAMES!B68,GAMES!B100,GAMES!B132,GAMES!B164,GAMES!B196,GAMES!B228,GAMES!B260,GAMES!B292,GAMES!B324,GAMES!B356,GAMES!B388,GAMES!B420,GAMES!B452,GAMES!B484,GAMES!B516,GAMES!B548,GAMES!B580,GAMES!B612,GAMES!B644)</f>
        <v>3</v>
      </c>
      <c r="E31" s="10">
        <f>SUM(GAMES!C36,GAMES!C68,GAMES!C100,GAMES!C132,GAMES!C164,GAMES!C196,GAMES!C228,GAMES!C260,GAMES!C292,GAMES!C324,GAMES!C356,GAMES!C388,GAMES!C420,GAMES!C452,GAMES!C484,GAMES!C516,GAMES!C548,GAMES!C580,GAMES!C612,GAMES!C644)</f>
        <v>0</v>
      </c>
      <c r="F31" s="10">
        <f>SUM(GAMES!D36,GAMES!D68,GAMES!D100,GAMES!D132,GAMES!D164,GAMES!D196,GAMES!D228,GAMES!D260,GAMES!D292,GAMES!D324,GAMES!D356,GAMES!D388,GAMES!D420,GAMES!D452,GAMES!D484,GAMES!D516,GAMES!D548,GAMES!D580,GAMES!D612,GAMES!D644)</f>
        <v>0</v>
      </c>
      <c r="G31" s="10">
        <f>SUM(GAMES!E36,GAMES!E68,GAMES!E100,GAMES!E132,GAMES!E164,GAMES!E196,GAMES!E228,GAMES!E260,GAMES!E292,GAMES!E324,GAMES!E356,GAMES!E388,GAMES!E420,GAMES!E452,GAMES!E484,GAMES!E516,GAMES!E548,GAMES!E580,GAMES!E612,GAMES!E644)</f>
        <v>0</v>
      </c>
      <c r="H31" s="10">
        <f>SUM(GAMES!F36,GAMES!F68,GAMES!F100,GAMES!F132,GAMES!F164,GAMES!F196,GAMES!F228,GAMES!F260,GAMES!F292,GAMES!F324,GAMES!F356,GAMES!F388,GAMES!F420,GAMES!F452,GAMES!F484,GAMES!F516,GAMES!F548,GAMES!F580,GAMES!F612,GAMES!F644)</f>
        <v>0</v>
      </c>
      <c r="I31" s="10">
        <f>SUM(GAMES!G36,GAMES!G68,GAMES!G100,GAMES!G132,GAMES!G164,GAMES!G196,GAMES!G228,GAMES!G260,GAMES!G292,GAMES!G324,GAMES!G356,GAMES!G388,GAMES!G420,GAMES!G452,GAMES!G484,GAMES!G516,GAMES!G548,GAMES!G580,GAMES!G612,GAMES!G644)</f>
        <v>0</v>
      </c>
      <c r="J31" s="10">
        <f>SUM(GAMES!H36,GAMES!H68,GAMES!H100,GAMES!H132,GAMES!H164,GAMES!H196,GAMES!H228,GAMES!H260,GAMES!H292,GAMES!H324,GAMES!H356,GAMES!H388,GAMES!H420,GAMES!H452,GAMES!H484,GAMES!H516,GAMES!H548,GAMES!H580,GAMES!H612,GAMES!H644)</f>
        <v>0</v>
      </c>
      <c r="K31" s="10">
        <f>SUM(GAMES!I36,GAMES!I68,GAMES!I100,GAMES!I132,GAMES!I164,GAMES!I196,GAMES!I228,GAMES!I260,GAMES!I292,GAMES!I324,GAMES!I356,GAMES!I388,GAMES!I420,GAMES!I452,GAMES!I484,GAMES!I516,GAMES!I548,GAMES!I580,GAMES!I612,GAMES!I644)</f>
        <v>0</v>
      </c>
      <c r="L31" s="10">
        <f>SUM(GAMES!J36,GAMES!J68,GAMES!J100,GAMES!J132,GAMES!J164,GAMES!J196,GAMES!J228,GAMES!J260,GAMES!J292,GAMES!J324,GAMES!J356,GAMES!J388,GAMES!J420,GAMES!J452,GAMES!J484,GAMES!J516,GAMES!J548,GAMES!J580,GAMES!J612,GAMES!J644)</f>
        <v>0</v>
      </c>
      <c r="M31" s="11">
        <f t="shared" si="0"/>
        <v>0</v>
      </c>
      <c r="N31" s="82" t="s">
        <v>71</v>
      </c>
      <c r="O31" s="83"/>
      <c r="P31" s="64" t="str">
        <f t="shared" si="1"/>
        <v>No</v>
      </c>
    </row>
    <row r="32" spans="1:16" s="54" customFormat="1" ht="15" thickBot="1">
      <c r="D32" s="57"/>
      <c r="E32" s="57"/>
      <c r="F32" s="57"/>
      <c r="G32" s="57"/>
      <c r="H32" s="57"/>
      <c r="I32" s="57"/>
      <c r="J32" s="57"/>
      <c r="K32" s="57"/>
      <c r="L32" s="57"/>
      <c r="M32" s="57"/>
    </row>
    <row r="33" spans="1:16" ht="15" thickBot="1">
      <c r="A33" s="79" t="s">
        <v>16</v>
      </c>
      <c r="B33" s="80"/>
      <c r="C33" s="80"/>
      <c r="D33" s="81"/>
      <c r="E33" s="19">
        <f>SUM(E7:E32)</f>
        <v>627</v>
      </c>
      <c r="F33" s="20">
        <f>SUM(F7:F32)</f>
        <v>567</v>
      </c>
      <c r="G33" s="19">
        <f>SUM(G7:G32)</f>
        <v>260</v>
      </c>
      <c r="H33" s="19">
        <f>SUM(H7:H31)</f>
        <v>168</v>
      </c>
      <c r="I33" s="19">
        <f>SUM(I7:I31)</f>
        <v>148</v>
      </c>
      <c r="J33" s="19">
        <f>SUM(J7:J31)</f>
        <v>10</v>
      </c>
      <c r="K33" s="19">
        <f>SUM(K7:K31)</f>
        <v>50</v>
      </c>
      <c r="L33" s="19">
        <f>SUM(L7:L31)</f>
        <v>4</v>
      </c>
      <c r="M33" s="21">
        <f>IF(F33=0,"N/A",G33/F33)</f>
        <v>0.4585537918871252</v>
      </c>
      <c r="P33" s="60" t="str">
        <f>CONCATENATE(COUNTIF(P7:P31,"Yes")," Players Eligible")</f>
        <v>24 Players Eligible</v>
      </c>
    </row>
    <row r="34" spans="1:16" s="54" customFormat="1"/>
    <row r="35" spans="1:16" s="54" customFormat="1"/>
    <row r="36" spans="1:16" s="54" customFormat="1"/>
    <row r="37" spans="1:16" s="54" customFormat="1"/>
    <row r="38" spans="1:16" s="54" customFormat="1"/>
    <row r="39" spans="1:16" s="54" customFormat="1"/>
    <row r="40" spans="1:16" s="54" customFormat="1"/>
    <row r="41" spans="1:16" s="54" customFormat="1"/>
    <row r="42" spans="1:16" s="54" customFormat="1"/>
    <row r="43" spans="1:16" s="54" customFormat="1"/>
    <row r="44" spans="1:16" s="54" customFormat="1"/>
    <row r="45" spans="1:16" s="54" customFormat="1"/>
    <row r="46" spans="1:16" s="54" customFormat="1"/>
    <row r="47" spans="1:16" s="54" customFormat="1"/>
    <row r="48" spans="1:16" s="54" customFormat="1"/>
    <row r="49" s="54" customFormat="1"/>
    <row r="50" s="54" customFormat="1"/>
    <row r="51" s="54" customFormat="1"/>
    <row r="52" s="54" customFormat="1"/>
    <row r="53" s="54" customFormat="1"/>
    <row r="54" s="54" customFormat="1"/>
    <row r="55" s="54" customFormat="1"/>
    <row r="56" s="54" customFormat="1"/>
    <row r="57" s="54" customFormat="1"/>
    <row r="58" s="54" customFormat="1"/>
    <row r="59" s="54" customFormat="1"/>
    <row r="60" s="54" customFormat="1"/>
    <row r="61" s="54" customFormat="1"/>
    <row r="62" s="54" customFormat="1"/>
    <row r="63" s="54" customFormat="1"/>
    <row r="64" s="54" customFormat="1"/>
    <row r="65" s="54" customFormat="1"/>
    <row r="66" s="54" customFormat="1"/>
    <row r="67" s="54" customFormat="1"/>
    <row r="68" s="54" customFormat="1"/>
    <row r="69" s="54" customFormat="1"/>
    <row r="70" s="54" customFormat="1"/>
    <row r="71" s="54" customFormat="1"/>
    <row r="72" s="54" customFormat="1"/>
    <row r="73" s="54" customFormat="1"/>
    <row r="74" s="54" customFormat="1"/>
    <row r="75" s="54" customFormat="1"/>
    <row r="76" s="54" customFormat="1"/>
    <row r="77" s="54" customFormat="1"/>
    <row r="78" s="54" customFormat="1"/>
    <row r="79" s="54" customFormat="1"/>
    <row r="80" s="54" customFormat="1"/>
    <row r="81" spans="14:39" s="54" customFormat="1"/>
    <row r="82" spans="14:39" s="54" customFormat="1"/>
    <row r="83" spans="14:39" s="54" customFormat="1"/>
    <row r="84" spans="14:39" s="54" customFormat="1"/>
    <row r="85" spans="14:39" s="14" customFormat="1"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</row>
    <row r="86" spans="14:39" s="14" customFormat="1"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</row>
    <row r="87" spans="14:39" s="14" customFormat="1"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</row>
    <row r="88" spans="14:39" s="14" customFormat="1"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4"/>
      <c r="AL88" s="54"/>
      <c r="AM88" s="54"/>
    </row>
    <row r="89" spans="14:39" s="14" customFormat="1"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</row>
    <row r="90" spans="14:39" s="14" customFormat="1"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4"/>
      <c r="AL90" s="54"/>
      <c r="AM90" s="54"/>
    </row>
    <row r="91" spans="14:39" s="14" customFormat="1"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4"/>
      <c r="AL91" s="54"/>
      <c r="AM91" s="54"/>
    </row>
    <row r="92" spans="14:39" s="14" customFormat="1"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/>
    </row>
    <row r="93" spans="14:39" s="14" customFormat="1"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4"/>
      <c r="AL93" s="54"/>
      <c r="AM93" s="54"/>
    </row>
    <row r="94" spans="14:39" s="14" customFormat="1"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  <c r="AA94" s="54"/>
      <c r="AB94" s="54"/>
      <c r="AC94" s="54"/>
      <c r="AD94" s="54"/>
      <c r="AE94" s="54"/>
      <c r="AF94" s="54"/>
      <c r="AG94" s="54"/>
      <c r="AH94" s="54"/>
      <c r="AI94" s="54"/>
      <c r="AJ94" s="54"/>
      <c r="AK94" s="54"/>
      <c r="AL94" s="54"/>
      <c r="AM94" s="54"/>
    </row>
    <row r="95" spans="14:39" s="14" customFormat="1"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  <c r="AA95" s="54"/>
      <c r="AB95" s="54"/>
      <c r="AC95" s="54"/>
      <c r="AD95" s="54"/>
      <c r="AE95" s="54"/>
      <c r="AF95" s="54"/>
      <c r="AG95" s="54"/>
      <c r="AH95" s="54"/>
      <c r="AI95" s="54"/>
      <c r="AJ95" s="54"/>
      <c r="AK95" s="54"/>
      <c r="AL95" s="54"/>
      <c r="AM95" s="54"/>
    </row>
    <row r="96" spans="14:39" s="14" customFormat="1"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</row>
    <row r="97" spans="14:39" s="14" customFormat="1"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4"/>
      <c r="AL97" s="54"/>
      <c r="AM97" s="54"/>
    </row>
    <row r="98" spans="14:39" s="14" customFormat="1"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  <c r="AA98" s="54"/>
      <c r="AB98" s="54"/>
      <c r="AC98" s="54"/>
      <c r="AD98" s="54"/>
      <c r="AE98" s="54"/>
      <c r="AF98" s="54"/>
      <c r="AG98" s="54"/>
      <c r="AH98" s="54"/>
      <c r="AI98" s="54"/>
      <c r="AJ98" s="54"/>
      <c r="AK98" s="54"/>
      <c r="AL98" s="54"/>
      <c r="AM98" s="54"/>
    </row>
    <row r="99" spans="14:39" s="14" customFormat="1"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4"/>
      <c r="AL99" s="54"/>
      <c r="AM99" s="54"/>
    </row>
    <row r="100" spans="14:39" s="14" customFormat="1"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4"/>
      <c r="AL100" s="54"/>
      <c r="AM100" s="54"/>
    </row>
    <row r="101" spans="14:39" s="14" customFormat="1"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4"/>
      <c r="AL101" s="54"/>
      <c r="AM101" s="54"/>
    </row>
    <row r="102" spans="14:39" s="14" customFormat="1"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4"/>
      <c r="AL102" s="54"/>
      <c r="AM102" s="54"/>
    </row>
    <row r="103" spans="14:39" s="14" customFormat="1"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</row>
    <row r="104" spans="14:39" s="14" customFormat="1"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4"/>
      <c r="AL104" s="54"/>
      <c r="AM104" s="54"/>
    </row>
    <row r="105" spans="14:39" s="14" customFormat="1"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4"/>
      <c r="AL105" s="54"/>
      <c r="AM105" s="54"/>
    </row>
    <row r="106" spans="14:39" s="14" customFormat="1"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  <c r="AA106" s="54"/>
      <c r="AB106" s="54"/>
      <c r="AC106" s="54"/>
      <c r="AD106" s="54"/>
      <c r="AE106" s="54"/>
      <c r="AF106" s="54"/>
      <c r="AG106" s="54"/>
      <c r="AH106" s="54"/>
      <c r="AI106" s="54"/>
      <c r="AJ106" s="54"/>
      <c r="AK106" s="54"/>
      <c r="AL106" s="54"/>
      <c r="AM106" s="54"/>
    </row>
    <row r="107" spans="14:39" s="14" customFormat="1"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  <c r="AA107" s="54"/>
      <c r="AB107" s="54"/>
      <c r="AC107" s="54"/>
      <c r="AD107" s="54"/>
      <c r="AE107" s="54"/>
      <c r="AF107" s="54"/>
      <c r="AG107" s="54"/>
      <c r="AH107" s="54"/>
      <c r="AI107" s="54"/>
      <c r="AJ107" s="54"/>
      <c r="AK107" s="54"/>
      <c r="AL107" s="54"/>
      <c r="AM107" s="54"/>
    </row>
    <row r="108" spans="14:39" s="14" customFormat="1"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  <c r="AA108" s="54"/>
      <c r="AB108" s="54"/>
      <c r="AC108" s="54"/>
      <c r="AD108" s="54"/>
      <c r="AE108" s="54"/>
      <c r="AF108" s="54"/>
      <c r="AG108" s="54"/>
      <c r="AH108" s="54"/>
      <c r="AI108" s="54"/>
      <c r="AJ108" s="54"/>
      <c r="AK108" s="54"/>
      <c r="AL108" s="54"/>
      <c r="AM108" s="54"/>
    </row>
    <row r="109" spans="14:39" s="14" customFormat="1"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  <c r="AA109" s="54"/>
      <c r="AB109" s="54"/>
      <c r="AC109" s="54"/>
      <c r="AD109" s="54"/>
      <c r="AE109" s="54"/>
      <c r="AF109" s="54"/>
      <c r="AG109" s="54"/>
      <c r="AH109" s="54"/>
      <c r="AI109" s="54"/>
      <c r="AJ109" s="54"/>
      <c r="AK109" s="54"/>
      <c r="AL109" s="54"/>
      <c r="AM109" s="54"/>
    </row>
    <row r="110" spans="14:39" s="14" customFormat="1"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  <c r="AA110" s="54"/>
      <c r="AB110" s="54"/>
      <c r="AC110" s="54"/>
      <c r="AD110" s="54"/>
      <c r="AE110" s="54"/>
      <c r="AF110" s="54"/>
      <c r="AG110" s="54"/>
      <c r="AH110" s="54"/>
      <c r="AI110" s="54"/>
      <c r="AJ110" s="54"/>
      <c r="AK110" s="54"/>
      <c r="AL110" s="54"/>
      <c r="AM110" s="54"/>
    </row>
    <row r="111" spans="14:39" s="14" customFormat="1"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  <c r="AA111" s="54"/>
      <c r="AB111" s="54"/>
      <c r="AC111" s="54"/>
      <c r="AD111" s="54"/>
      <c r="AE111" s="54"/>
      <c r="AF111" s="54"/>
      <c r="AG111" s="54"/>
      <c r="AH111" s="54"/>
      <c r="AI111" s="54"/>
      <c r="AJ111" s="54"/>
      <c r="AK111" s="54"/>
      <c r="AL111" s="54"/>
      <c r="AM111" s="54"/>
    </row>
    <row r="112" spans="14:39" s="14" customFormat="1"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4"/>
      <c r="AL112" s="54"/>
      <c r="AM112" s="54"/>
    </row>
    <row r="113" spans="14:39" s="14" customFormat="1"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4"/>
      <c r="AL113" s="54"/>
      <c r="AM113" s="54"/>
    </row>
    <row r="114" spans="14:39" s="14" customFormat="1"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  <c r="AA114" s="54"/>
      <c r="AB114" s="54"/>
      <c r="AC114" s="54"/>
      <c r="AD114" s="54"/>
      <c r="AE114" s="54"/>
      <c r="AF114" s="54"/>
      <c r="AG114" s="54"/>
      <c r="AH114" s="54"/>
      <c r="AI114" s="54"/>
      <c r="AJ114" s="54"/>
      <c r="AK114" s="54"/>
      <c r="AL114" s="54"/>
      <c r="AM114" s="54"/>
    </row>
    <row r="115" spans="14:39" s="14" customFormat="1"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4"/>
      <c r="AL115" s="54"/>
      <c r="AM115" s="54"/>
    </row>
    <row r="116" spans="14:39" s="14" customFormat="1"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  <c r="AA116" s="54"/>
      <c r="AB116" s="54"/>
      <c r="AC116" s="54"/>
      <c r="AD116" s="54"/>
      <c r="AE116" s="54"/>
      <c r="AF116" s="54"/>
      <c r="AG116" s="54"/>
      <c r="AH116" s="54"/>
      <c r="AI116" s="54"/>
      <c r="AJ116" s="54"/>
      <c r="AK116" s="54"/>
      <c r="AL116" s="54"/>
      <c r="AM116" s="54"/>
    </row>
    <row r="117" spans="14:39" s="14" customFormat="1"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  <c r="AA117" s="54"/>
      <c r="AB117" s="54"/>
      <c r="AC117" s="54"/>
      <c r="AD117" s="54"/>
      <c r="AE117" s="54"/>
      <c r="AF117" s="54"/>
      <c r="AG117" s="54"/>
      <c r="AH117" s="54"/>
      <c r="AI117" s="54"/>
      <c r="AJ117" s="54"/>
      <c r="AK117" s="54"/>
      <c r="AL117" s="54"/>
      <c r="AM117" s="54"/>
    </row>
    <row r="118" spans="14:39" s="14" customFormat="1"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4"/>
      <c r="AL118" s="54"/>
      <c r="AM118" s="54"/>
    </row>
    <row r="119" spans="14:39" s="14" customFormat="1"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  <c r="AA119" s="54"/>
      <c r="AB119" s="54"/>
      <c r="AC119" s="54"/>
      <c r="AD119" s="54"/>
      <c r="AE119" s="54"/>
      <c r="AF119" s="54"/>
      <c r="AG119" s="54"/>
      <c r="AH119" s="54"/>
      <c r="AI119" s="54"/>
      <c r="AJ119" s="54"/>
      <c r="AK119" s="54"/>
      <c r="AL119" s="54"/>
      <c r="AM119" s="54"/>
    </row>
    <row r="120" spans="14:39" s="14" customFormat="1"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  <c r="AA120" s="54"/>
      <c r="AB120" s="54"/>
      <c r="AC120" s="54"/>
      <c r="AD120" s="54"/>
      <c r="AE120" s="54"/>
      <c r="AF120" s="54"/>
      <c r="AG120" s="54"/>
      <c r="AH120" s="54"/>
      <c r="AI120" s="54"/>
      <c r="AJ120" s="54"/>
      <c r="AK120" s="54"/>
      <c r="AL120" s="54"/>
      <c r="AM120" s="54"/>
    </row>
    <row r="121" spans="14:39" s="14" customFormat="1"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  <c r="AA121" s="54"/>
      <c r="AB121" s="54"/>
      <c r="AC121" s="54"/>
      <c r="AD121" s="54"/>
      <c r="AE121" s="54"/>
      <c r="AF121" s="54"/>
      <c r="AG121" s="54"/>
      <c r="AH121" s="54"/>
      <c r="AI121" s="54"/>
      <c r="AJ121" s="54"/>
      <c r="AK121" s="54"/>
      <c r="AL121" s="54"/>
      <c r="AM121" s="54"/>
    </row>
    <row r="122" spans="14:39" s="14" customFormat="1"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  <c r="AA122" s="54"/>
      <c r="AB122" s="54"/>
      <c r="AC122" s="54"/>
      <c r="AD122" s="54"/>
      <c r="AE122" s="54"/>
      <c r="AF122" s="54"/>
      <c r="AG122" s="54"/>
      <c r="AH122" s="54"/>
      <c r="AI122" s="54"/>
      <c r="AJ122" s="54"/>
      <c r="AK122" s="54"/>
      <c r="AL122" s="54"/>
      <c r="AM122" s="54"/>
    </row>
    <row r="123" spans="14:39" s="14" customFormat="1"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4"/>
      <c r="AL123" s="54"/>
      <c r="AM123" s="54"/>
    </row>
    <row r="124" spans="14:39" s="14" customFormat="1"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  <c r="AA124" s="54"/>
      <c r="AB124" s="54"/>
      <c r="AC124" s="54"/>
      <c r="AD124" s="54"/>
      <c r="AE124" s="54"/>
      <c r="AF124" s="54"/>
      <c r="AG124" s="54"/>
      <c r="AH124" s="54"/>
      <c r="AI124" s="54"/>
      <c r="AJ124" s="54"/>
      <c r="AK124" s="54"/>
      <c r="AL124" s="54"/>
      <c r="AM124" s="54"/>
    </row>
    <row r="125" spans="14:39" s="14" customFormat="1"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4"/>
      <c r="AL125" s="54"/>
      <c r="AM125" s="54"/>
    </row>
    <row r="126" spans="14:39" s="14" customFormat="1"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  <c r="AA126" s="54"/>
      <c r="AB126" s="54"/>
      <c r="AC126" s="54"/>
      <c r="AD126" s="54"/>
      <c r="AE126" s="54"/>
      <c r="AF126" s="54"/>
      <c r="AG126" s="54"/>
      <c r="AH126" s="54"/>
      <c r="AI126" s="54"/>
      <c r="AJ126" s="54"/>
      <c r="AK126" s="54"/>
      <c r="AL126" s="54"/>
      <c r="AM126" s="54"/>
    </row>
    <row r="127" spans="14:39" s="14" customFormat="1"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  <c r="AA127" s="54"/>
      <c r="AB127" s="54"/>
      <c r="AC127" s="54"/>
      <c r="AD127" s="54"/>
      <c r="AE127" s="54"/>
      <c r="AF127" s="54"/>
      <c r="AG127" s="54"/>
      <c r="AH127" s="54"/>
      <c r="AI127" s="54"/>
      <c r="AJ127" s="54"/>
      <c r="AK127" s="54"/>
      <c r="AL127" s="54"/>
      <c r="AM127" s="54"/>
    </row>
    <row r="128" spans="14:39" s="14" customFormat="1"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4"/>
      <c r="AL128" s="54"/>
      <c r="AM128" s="54"/>
    </row>
    <row r="129" spans="14:39" s="14" customFormat="1"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4"/>
      <c r="AL129" s="54"/>
      <c r="AM129" s="54"/>
    </row>
    <row r="130" spans="14:39" s="14" customFormat="1"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  <c r="AA130" s="54"/>
      <c r="AB130" s="54"/>
      <c r="AC130" s="54"/>
      <c r="AD130" s="54"/>
      <c r="AE130" s="54"/>
      <c r="AF130" s="54"/>
      <c r="AG130" s="54"/>
      <c r="AH130" s="54"/>
      <c r="AI130" s="54"/>
      <c r="AJ130" s="54"/>
      <c r="AK130" s="54"/>
      <c r="AL130" s="54"/>
      <c r="AM130" s="54"/>
    </row>
    <row r="131" spans="14:39" s="14" customFormat="1"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  <c r="AA131" s="54"/>
      <c r="AB131" s="54"/>
      <c r="AC131" s="54"/>
      <c r="AD131" s="54"/>
      <c r="AE131" s="54"/>
      <c r="AF131" s="54"/>
      <c r="AG131" s="54"/>
      <c r="AH131" s="54"/>
      <c r="AI131" s="54"/>
      <c r="AJ131" s="54"/>
      <c r="AK131" s="54"/>
      <c r="AL131" s="54"/>
      <c r="AM131" s="54"/>
    </row>
    <row r="132" spans="14:39" s="14" customFormat="1"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  <c r="AA132" s="54"/>
      <c r="AB132" s="54"/>
      <c r="AC132" s="54"/>
      <c r="AD132" s="54"/>
      <c r="AE132" s="54"/>
      <c r="AF132" s="54"/>
      <c r="AG132" s="54"/>
      <c r="AH132" s="54"/>
      <c r="AI132" s="54"/>
      <c r="AJ132" s="54"/>
      <c r="AK132" s="54"/>
      <c r="AL132" s="54"/>
      <c r="AM132" s="54"/>
    </row>
    <row r="133" spans="14:39" s="14" customFormat="1"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  <c r="AA133" s="54"/>
      <c r="AB133" s="54"/>
      <c r="AC133" s="54"/>
      <c r="AD133" s="54"/>
      <c r="AE133" s="54"/>
      <c r="AF133" s="54"/>
      <c r="AG133" s="54"/>
      <c r="AH133" s="54"/>
      <c r="AI133" s="54"/>
      <c r="AJ133" s="54"/>
      <c r="AK133" s="54"/>
      <c r="AL133" s="54"/>
      <c r="AM133" s="54"/>
    </row>
    <row r="134" spans="14:39" s="14" customFormat="1"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  <c r="AA134" s="54"/>
      <c r="AB134" s="54"/>
      <c r="AC134" s="54"/>
      <c r="AD134" s="54"/>
      <c r="AE134" s="54"/>
      <c r="AF134" s="54"/>
      <c r="AG134" s="54"/>
      <c r="AH134" s="54"/>
      <c r="AI134" s="54"/>
      <c r="AJ134" s="54"/>
      <c r="AK134" s="54"/>
      <c r="AL134" s="54"/>
      <c r="AM134" s="54"/>
    </row>
    <row r="135" spans="14:39" s="14" customFormat="1"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  <c r="AA135" s="54"/>
      <c r="AB135" s="54"/>
      <c r="AC135" s="54"/>
      <c r="AD135" s="54"/>
      <c r="AE135" s="54"/>
      <c r="AF135" s="54"/>
      <c r="AG135" s="54"/>
      <c r="AH135" s="54"/>
      <c r="AI135" s="54"/>
      <c r="AJ135" s="54"/>
      <c r="AK135" s="54"/>
      <c r="AL135" s="54"/>
      <c r="AM135" s="54"/>
    </row>
    <row r="136" spans="14:39" s="14" customFormat="1"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  <c r="AA136" s="54"/>
      <c r="AB136" s="54"/>
      <c r="AC136" s="54"/>
      <c r="AD136" s="54"/>
      <c r="AE136" s="54"/>
      <c r="AF136" s="54"/>
      <c r="AG136" s="54"/>
      <c r="AH136" s="54"/>
      <c r="AI136" s="54"/>
      <c r="AJ136" s="54"/>
      <c r="AK136" s="54"/>
      <c r="AL136" s="54"/>
      <c r="AM136" s="54"/>
    </row>
    <row r="137" spans="14:39" s="14" customFormat="1"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  <c r="AA137" s="54"/>
      <c r="AB137" s="54"/>
      <c r="AC137" s="54"/>
      <c r="AD137" s="54"/>
      <c r="AE137" s="54"/>
      <c r="AF137" s="54"/>
      <c r="AG137" s="54"/>
      <c r="AH137" s="54"/>
      <c r="AI137" s="54"/>
      <c r="AJ137" s="54"/>
      <c r="AK137" s="54"/>
      <c r="AL137" s="54"/>
      <c r="AM137" s="54"/>
    </row>
    <row r="138" spans="14:39" s="14" customFormat="1"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  <c r="AA138" s="54"/>
      <c r="AB138" s="54"/>
      <c r="AC138" s="54"/>
      <c r="AD138" s="54"/>
      <c r="AE138" s="54"/>
      <c r="AF138" s="54"/>
      <c r="AG138" s="54"/>
      <c r="AH138" s="54"/>
      <c r="AI138" s="54"/>
      <c r="AJ138" s="54"/>
      <c r="AK138" s="54"/>
      <c r="AL138" s="54"/>
      <c r="AM138" s="54"/>
    </row>
    <row r="139" spans="14:39" s="14" customFormat="1"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  <c r="AA139" s="54"/>
      <c r="AB139" s="54"/>
      <c r="AC139" s="54"/>
      <c r="AD139" s="54"/>
      <c r="AE139" s="54"/>
      <c r="AF139" s="54"/>
      <c r="AG139" s="54"/>
      <c r="AH139" s="54"/>
      <c r="AI139" s="54"/>
      <c r="AJ139" s="54"/>
      <c r="AK139" s="54"/>
      <c r="AL139" s="54"/>
      <c r="AM139" s="54"/>
    </row>
    <row r="140" spans="14:39" s="14" customFormat="1"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  <c r="AA140" s="54"/>
      <c r="AB140" s="54"/>
      <c r="AC140" s="54"/>
      <c r="AD140" s="54"/>
      <c r="AE140" s="54"/>
      <c r="AF140" s="54"/>
      <c r="AG140" s="54"/>
      <c r="AH140" s="54"/>
      <c r="AI140" s="54"/>
      <c r="AJ140" s="54"/>
      <c r="AK140" s="54"/>
      <c r="AL140" s="54"/>
      <c r="AM140" s="54"/>
    </row>
    <row r="141" spans="14:39" s="14" customFormat="1"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  <c r="AA141" s="54"/>
      <c r="AB141" s="54"/>
      <c r="AC141" s="54"/>
      <c r="AD141" s="54"/>
      <c r="AE141" s="54"/>
      <c r="AF141" s="54"/>
      <c r="AG141" s="54"/>
      <c r="AH141" s="54"/>
      <c r="AI141" s="54"/>
      <c r="AJ141" s="54"/>
      <c r="AK141" s="54"/>
      <c r="AL141" s="54"/>
      <c r="AM141" s="54"/>
    </row>
    <row r="142" spans="14:39" s="14" customFormat="1"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  <c r="AA142" s="54"/>
      <c r="AB142" s="54"/>
      <c r="AC142" s="54"/>
      <c r="AD142" s="54"/>
      <c r="AE142" s="54"/>
      <c r="AF142" s="54"/>
      <c r="AG142" s="54"/>
      <c r="AH142" s="54"/>
      <c r="AI142" s="54"/>
      <c r="AJ142" s="54"/>
      <c r="AK142" s="54"/>
      <c r="AL142" s="54"/>
      <c r="AM142" s="54"/>
    </row>
    <row r="143" spans="14:39" s="14" customFormat="1"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  <c r="AA143" s="54"/>
      <c r="AB143" s="54"/>
      <c r="AC143" s="54"/>
      <c r="AD143" s="54"/>
      <c r="AE143" s="54"/>
      <c r="AF143" s="54"/>
      <c r="AG143" s="54"/>
      <c r="AH143" s="54"/>
      <c r="AI143" s="54"/>
      <c r="AJ143" s="54"/>
      <c r="AK143" s="54"/>
      <c r="AL143" s="54"/>
      <c r="AM143" s="54"/>
    </row>
    <row r="144" spans="14:39" s="14" customFormat="1"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  <c r="AA144" s="54"/>
      <c r="AB144" s="54"/>
      <c r="AC144" s="54"/>
      <c r="AD144" s="54"/>
      <c r="AE144" s="54"/>
      <c r="AF144" s="54"/>
      <c r="AG144" s="54"/>
      <c r="AH144" s="54"/>
      <c r="AI144" s="54"/>
      <c r="AJ144" s="54"/>
      <c r="AK144" s="54"/>
      <c r="AL144" s="54"/>
      <c r="AM144" s="54"/>
    </row>
    <row r="145" spans="14:39" s="14" customFormat="1"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  <c r="AA145" s="54"/>
      <c r="AB145" s="54"/>
      <c r="AC145" s="54"/>
      <c r="AD145" s="54"/>
      <c r="AE145" s="54"/>
      <c r="AF145" s="54"/>
      <c r="AG145" s="54"/>
      <c r="AH145" s="54"/>
      <c r="AI145" s="54"/>
      <c r="AJ145" s="54"/>
      <c r="AK145" s="54"/>
      <c r="AL145" s="54"/>
      <c r="AM145" s="54"/>
    </row>
    <row r="146" spans="14:39" s="14" customFormat="1"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  <c r="AA146" s="54"/>
      <c r="AB146" s="54"/>
      <c r="AC146" s="54"/>
      <c r="AD146" s="54"/>
      <c r="AE146" s="54"/>
      <c r="AF146" s="54"/>
      <c r="AG146" s="54"/>
      <c r="AH146" s="54"/>
      <c r="AI146" s="54"/>
      <c r="AJ146" s="54"/>
      <c r="AK146" s="54"/>
      <c r="AL146" s="54"/>
      <c r="AM146" s="54"/>
    </row>
    <row r="147" spans="14:39" s="14" customFormat="1"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  <c r="AA147" s="54"/>
      <c r="AB147" s="54"/>
      <c r="AC147" s="54"/>
      <c r="AD147" s="54"/>
      <c r="AE147" s="54"/>
      <c r="AF147" s="54"/>
      <c r="AG147" s="54"/>
      <c r="AH147" s="54"/>
      <c r="AI147" s="54"/>
      <c r="AJ147" s="54"/>
      <c r="AK147" s="54"/>
      <c r="AL147" s="54"/>
      <c r="AM147" s="54"/>
    </row>
    <row r="148" spans="14:39" s="14" customFormat="1"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  <c r="AA148" s="54"/>
      <c r="AB148" s="54"/>
      <c r="AC148" s="54"/>
      <c r="AD148" s="54"/>
      <c r="AE148" s="54"/>
      <c r="AF148" s="54"/>
      <c r="AG148" s="54"/>
      <c r="AH148" s="54"/>
      <c r="AI148" s="54"/>
      <c r="AJ148" s="54"/>
      <c r="AK148" s="54"/>
      <c r="AL148" s="54"/>
      <c r="AM148" s="54"/>
    </row>
    <row r="149" spans="14:39" s="14" customFormat="1"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  <c r="AA149" s="54"/>
      <c r="AB149" s="54"/>
      <c r="AC149" s="54"/>
      <c r="AD149" s="54"/>
      <c r="AE149" s="54"/>
      <c r="AF149" s="54"/>
      <c r="AG149" s="54"/>
      <c r="AH149" s="54"/>
      <c r="AI149" s="54"/>
      <c r="AJ149" s="54"/>
      <c r="AK149" s="54"/>
      <c r="AL149" s="54"/>
      <c r="AM149" s="54"/>
    </row>
    <row r="150" spans="14:39" s="14" customFormat="1"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  <c r="AA150" s="54"/>
      <c r="AB150" s="54"/>
      <c r="AC150" s="54"/>
      <c r="AD150" s="54"/>
      <c r="AE150" s="54"/>
      <c r="AF150" s="54"/>
      <c r="AG150" s="54"/>
      <c r="AH150" s="54"/>
      <c r="AI150" s="54"/>
      <c r="AJ150" s="54"/>
      <c r="AK150" s="54"/>
      <c r="AL150" s="54"/>
      <c r="AM150" s="54"/>
    </row>
    <row r="151" spans="14:39" s="14" customFormat="1"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  <c r="AA151" s="54"/>
      <c r="AB151" s="54"/>
      <c r="AC151" s="54"/>
      <c r="AD151" s="54"/>
      <c r="AE151" s="54"/>
      <c r="AF151" s="54"/>
      <c r="AG151" s="54"/>
      <c r="AH151" s="54"/>
      <c r="AI151" s="54"/>
      <c r="AJ151" s="54"/>
      <c r="AK151" s="54"/>
      <c r="AL151" s="54"/>
      <c r="AM151" s="54"/>
    </row>
    <row r="152" spans="14:39" s="14" customFormat="1"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  <c r="AA152" s="54"/>
      <c r="AB152" s="54"/>
      <c r="AC152" s="54"/>
      <c r="AD152" s="54"/>
      <c r="AE152" s="54"/>
      <c r="AF152" s="54"/>
      <c r="AG152" s="54"/>
      <c r="AH152" s="54"/>
      <c r="AI152" s="54"/>
      <c r="AJ152" s="54"/>
      <c r="AK152" s="54"/>
      <c r="AL152" s="54"/>
      <c r="AM152" s="54"/>
    </row>
    <row r="153" spans="14:39" s="14" customFormat="1"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  <c r="AA153" s="54"/>
      <c r="AB153" s="54"/>
      <c r="AC153" s="54"/>
      <c r="AD153" s="54"/>
      <c r="AE153" s="54"/>
      <c r="AF153" s="54"/>
      <c r="AG153" s="54"/>
      <c r="AH153" s="54"/>
      <c r="AI153" s="54"/>
      <c r="AJ153" s="54"/>
      <c r="AK153" s="54"/>
      <c r="AL153" s="54"/>
      <c r="AM153" s="54"/>
    </row>
    <row r="154" spans="14:39" s="14" customFormat="1"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  <c r="AA154" s="54"/>
      <c r="AB154" s="54"/>
      <c r="AC154" s="54"/>
      <c r="AD154" s="54"/>
      <c r="AE154" s="54"/>
      <c r="AF154" s="54"/>
      <c r="AG154" s="54"/>
      <c r="AH154" s="54"/>
      <c r="AI154" s="54"/>
      <c r="AJ154" s="54"/>
      <c r="AK154" s="54"/>
      <c r="AL154" s="54"/>
      <c r="AM154" s="54"/>
    </row>
    <row r="155" spans="14:39" s="14" customFormat="1"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  <c r="AA155" s="54"/>
      <c r="AB155" s="54"/>
      <c r="AC155" s="54"/>
      <c r="AD155" s="54"/>
      <c r="AE155" s="54"/>
      <c r="AF155" s="54"/>
      <c r="AG155" s="54"/>
      <c r="AH155" s="54"/>
      <c r="AI155" s="54"/>
      <c r="AJ155" s="54"/>
      <c r="AK155" s="54"/>
      <c r="AL155" s="54"/>
      <c r="AM155" s="54"/>
    </row>
    <row r="156" spans="14:39" s="14" customFormat="1"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  <c r="AA156" s="54"/>
      <c r="AB156" s="54"/>
      <c r="AC156" s="54"/>
      <c r="AD156" s="54"/>
      <c r="AE156" s="54"/>
      <c r="AF156" s="54"/>
      <c r="AG156" s="54"/>
      <c r="AH156" s="54"/>
      <c r="AI156" s="54"/>
      <c r="AJ156" s="54"/>
      <c r="AK156" s="54"/>
      <c r="AL156" s="54"/>
      <c r="AM156" s="54"/>
    </row>
    <row r="157" spans="14:39" s="14" customFormat="1"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  <c r="AA157" s="54"/>
      <c r="AB157" s="54"/>
      <c r="AC157" s="54"/>
      <c r="AD157" s="54"/>
      <c r="AE157" s="54"/>
      <c r="AF157" s="54"/>
      <c r="AG157" s="54"/>
      <c r="AH157" s="54"/>
      <c r="AI157" s="54"/>
      <c r="AJ157" s="54"/>
      <c r="AK157" s="54"/>
      <c r="AL157" s="54"/>
      <c r="AM157" s="54"/>
    </row>
    <row r="158" spans="14:39" s="14" customFormat="1"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  <c r="AA158" s="54"/>
      <c r="AB158" s="54"/>
      <c r="AC158" s="54"/>
      <c r="AD158" s="54"/>
      <c r="AE158" s="54"/>
      <c r="AF158" s="54"/>
      <c r="AG158" s="54"/>
      <c r="AH158" s="54"/>
      <c r="AI158" s="54"/>
      <c r="AJ158" s="54"/>
      <c r="AK158" s="54"/>
      <c r="AL158" s="54"/>
      <c r="AM158" s="54"/>
    </row>
    <row r="159" spans="14:39" s="14" customFormat="1"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  <c r="AA159" s="54"/>
      <c r="AB159" s="54"/>
      <c r="AC159" s="54"/>
      <c r="AD159" s="54"/>
      <c r="AE159" s="54"/>
      <c r="AF159" s="54"/>
      <c r="AG159" s="54"/>
      <c r="AH159" s="54"/>
      <c r="AI159" s="54"/>
      <c r="AJ159" s="54"/>
      <c r="AK159" s="54"/>
      <c r="AL159" s="54"/>
      <c r="AM159" s="54"/>
    </row>
  </sheetData>
  <sheetProtection sheet="1" objects="1" scenarios="1" selectLockedCells="1"/>
  <mergeCells count="55">
    <mergeCell ref="N31:O31"/>
    <mergeCell ref="N26:O26"/>
    <mergeCell ref="N27:O27"/>
    <mergeCell ref="N28:O28"/>
    <mergeCell ref="N29:O29"/>
    <mergeCell ref="N30:O30"/>
    <mergeCell ref="B31:C31"/>
    <mergeCell ref="B15:C15"/>
    <mergeCell ref="N12:O12"/>
    <mergeCell ref="N13:O13"/>
    <mergeCell ref="N14:O14"/>
    <mergeCell ref="N15:O15"/>
    <mergeCell ref="N16:O16"/>
    <mergeCell ref="N17:O17"/>
    <mergeCell ref="N18:O18"/>
    <mergeCell ref="N19:O19"/>
    <mergeCell ref="N20:O20"/>
    <mergeCell ref="N21:O21"/>
    <mergeCell ref="N22:O22"/>
    <mergeCell ref="N23:O23"/>
    <mergeCell ref="N24:O24"/>
    <mergeCell ref="N25:O25"/>
    <mergeCell ref="B10:C10"/>
    <mergeCell ref="B11:C11"/>
    <mergeCell ref="B12:C12"/>
    <mergeCell ref="B13:C13"/>
    <mergeCell ref="B14:C14"/>
    <mergeCell ref="N7:O7"/>
    <mergeCell ref="N8:O8"/>
    <mergeCell ref="N9:O9"/>
    <mergeCell ref="N10:O10"/>
    <mergeCell ref="N11:O11"/>
    <mergeCell ref="A33:D33"/>
    <mergeCell ref="B27:C27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8:C28"/>
    <mergeCell ref="B29:C29"/>
    <mergeCell ref="B30:C30"/>
    <mergeCell ref="A2:B2"/>
    <mergeCell ref="B6:C6"/>
    <mergeCell ref="B7:C7"/>
    <mergeCell ref="B8:C8"/>
    <mergeCell ref="B9:C9"/>
    <mergeCell ref="C2:E2"/>
    <mergeCell ref="C3:E3"/>
  </mergeCells>
  <conditionalFormatting sqref="N7:O31">
    <cfRule type="expression" dxfId="360" priority="1">
      <formula>IF(P7="No",TRUE,FALSE)</formula>
    </cfRule>
  </conditionalFormatting>
  <pageMargins left="0.75" right="0.75" top="1" bottom="1" header="0.5" footer="0.5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Select Team" error="You must select a team from the list.">
          <x14:formula1>
            <xm:f>GAMES!$AW$7:$AW$24</xm:f>
          </x14:formula1>
          <xm:sqref>C2:E2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theme="4"/>
  </sheetPr>
  <dimension ref="A1:BD825"/>
  <sheetViews>
    <sheetView zoomScaleNormal="100" workbookViewId="0">
      <pane ySplit="6" topLeftCell="A7" activePane="bottomLeft" state="frozen"/>
      <selection pane="bottomLeft" activeCell="F629" sqref="F629"/>
    </sheetView>
  </sheetViews>
  <sheetFormatPr defaultRowHeight="14.25"/>
  <cols>
    <col min="1" max="1" width="30.28515625" style="47" customWidth="1"/>
    <col min="2" max="10" width="15.28515625" style="47" customWidth="1"/>
    <col min="11" max="11" width="9.140625" style="38"/>
    <col min="12" max="12" width="18" style="38" bestFit="1" customWidth="1"/>
    <col min="13" max="16384" width="9.140625" style="38"/>
  </cols>
  <sheetData>
    <row r="1" spans="1:56" s="36" customFormat="1" ht="6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BD1" s="29" t="s">
        <v>42</v>
      </c>
    </row>
    <row r="2" spans="1:56" s="36" customFormat="1" ht="15.75" customHeight="1">
      <c r="A2" s="24" t="s">
        <v>15</v>
      </c>
      <c r="B2" s="91" t="str">
        <f>'Team Card'!$C$2</f>
        <v>Michaels II Café</v>
      </c>
      <c r="C2" s="91"/>
      <c r="D2" s="92" t="s">
        <v>44</v>
      </c>
      <c r="E2" s="92"/>
      <c r="F2" s="32" t="s">
        <v>45</v>
      </c>
      <c r="G2" s="32" t="s">
        <v>51</v>
      </c>
      <c r="H2" s="32" t="s">
        <v>55</v>
      </c>
      <c r="I2" s="32" t="s">
        <v>59</v>
      </c>
      <c r="J2" s="32" t="s">
        <v>63</v>
      </c>
      <c r="K2" s="37"/>
      <c r="BD2" s="29" t="s">
        <v>43</v>
      </c>
    </row>
    <row r="3" spans="1:56" s="36" customFormat="1" ht="15.75" customHeight="1">
      <c r="A3" s="24"/>
      <c r="B3" s="25"/>
      <c r="C3" s="25"/>
      <c r="D3" s="26"/>
      <c r="E3" s="26"/>
      <c r="F3" s="32" t="s">
        <v>46</v>
      </c>
      <c r="G3" s="32" t="s">
        <v>52</v>
      </c>
      <c r="H3" s="32" t="s">
        <v>56</v>
      </c>
      <c r="I3" s="32" t="s">
        <v>60</v>
      </c>
      <c r="J3" s="32" t="s">
        <v>64</v>
      </c>
      <c r="K3" s="37"/>
      <c r="BD3" s="29"/>
    </row>
    <row r="4" spans="1:56" s="36" customFormat="1" ht="15.75" customHeight="1">
      <c r="A4" s="24" t="s">
        <v>49</v>
      </c>
      <c r="B4" s="91">
        <f>SUM(K9,K41,K73,K105,K137,K169,K201,K233,K265,K297,K329,K361,K393,K425,K457,K489,K521,K553,K585,K617)</f>
        <v>13</v>
      </c>
      <c r="C4" s="91"/>
      <c r="D4" s="26"/>
      <c r="E4" s="26"/>
      <c r="F4" s="32" t="s">
        <v>47</v>
      </c>
      <c r="G4" s="32" t="s">
        <v>53</v>
      </c>
      <c r="H4" s="32" t="s">
        <v>57</v>
      </c>
      <c r="I4" s="32" t="s">
        <v>61</v>
      </c>
      <c r="J4" s="32" t="s">
        <v>65</v>
      </c>
      <c r="K4" s="37"/>
      <c r="BD4" s="29"/>
    </row>
    <row r="5" spans="1:56" s="36" customFormat="1" ht="15.75" customHeight="1">
      <c r="A5" s="24" t="s">
        <v>50</v>
      </c>
      <c r="B5" s="91">
        <f>SUM(L9,L41,L73,L105,L137,L169,L201,L233,L265,L297,L329,L361,L393,L425,L457,L489,L521,L553,L585,L617)</f>
        <v>7</v>
      </c>
      <c r="C5" s="91"/>
      <c r="D5" s="26"/>
      <c r="E5" s="26"/>
      <c r="F5" s="32" t="s">
        <v>48</v>
      </c>
      <c r="G5" s="32" t="s">
        <v>54</v>
      </c>
      <c r="H5" s="32" t="s">
        <v>58</v>
      </c>
      <c r="I5" s="32" t="s">
        <v>62</v>
      </c>
      <c r="J5" s="32" t="s">
        <v>66</v>
      </c>
      <c r="K5" s="37"/>
      <c r="BD5" s="29"/>
    </row>
    <row r="6" spans="1:56" s="36" customFormat="1" ht="9" customHeight="1">
      <c r="A6" s="24"/>
      <c r="B6" s="25"/>
      <c r="C6" s="25"/>
      <c r="D6" s="26"/>
      <c r="E6" s="26"/>
      <c r="F6" s="28"/>
      <c r="G6" s="28"/>
      <c r="H6" s="28"/>
      <c r="I6" s="28"/>
      <c r="J6" s="28"/>
      <c r="K6" s="37"/>
      <c r="AZ6" s="36" t="s">
        <v>39</v>
      </c>
      <c r="BD6" s="29"/>
    </row>
    <row r="7" spans="1:56" ht="20.25" customHeight="1">
      <c r="A7" s="89" t="s">
        <v>17</v>
      </c>
      <c r="B7" s="89"/>
      <c r="C7" s="89"/>
      <c r="D7" s="89"/>
      <c r="E7" s="89"/>
      <c r="F7" s="89"/>
      <c r="G7" s="89"/>
      <c r="H7" s="89"/>
      <c r="I7" s="89"/>
      <c r="J7" s="89"/>
      <c r="K7" s="27"/>
      <c r="AW7" s="36" t="s">
        <v>38</v>
      </c>
      <c r="AZ7" s="36" t="s">
        <v>40</v>
      </c>
      <c r="BB7" s="38" t="s">
        <v>73</v>
      </c>
      <c r="BD7" s="30"/>
    </row>
    <row r="8" spans="1:56" ht="20.25" customHeight="1">
      <c r="A8" s="13"/>
      <c r="B8" s="27"/>
      <c r="C8" s="27"/>
      <c r="D8" s="27"/>
      <c r="E8" s="27"/>
      <c r="F8" s="27"/>
      <c r="G8" s="27"/>
      <c r="H8" s="27"/>
      <c r="I8" s="27"/>
      <c r="J8" s="27"/>
      <c r="K8" s="27"/>
      <c r="AW8" s="71" t="s">
        <v>76</v>
      </c>
      <c r="AZ8" s="38" t="s">
        <v>41</v>
      </c>
      <c r="BB8" s="38" t="s">
        <v>74</v>
      </c>
      <c r="BD8" s="31">
        <v>3</v>
      </c>
    </row>
    <row r="9" spans="1:56" ht="20.25" customHeight="1">
      <c r="A9" s="23" t="s">
        <v>13</v>
      </c>
      <c r="B9" s="85">
        <v>43222</v>
      </c>
      <c r="C9" s="85"/>
      <c r="D9" s="13" t="s">
        <v>37</v>
      </c>
      <c r="E9" s="86" t="s">
        <v>41</v>
      </c>
      <c r="F9" s="86"/>
      <c r="G9" s="23" t="s">
        <v>12</v>
      </c>
      <c r="H9" s="90" t="s">
        <v>76</v>
      </c>
      <c r="I9" s="90"/>
      <c r="J9" s="38"/>
      <c r="K9" s="48">
        <f>IF(OR(E9="Win",E9="Win (FORFEIT)"),1,0)</f>
        <v>0</v>
      </c>
      <c r="L9" s="49">
        <f>IF(OR(E9="Loss",E9="Loss (FORFEIT)"),1,0)</f>
        <v>1</v>
      </c>
      <c r="M9" s="49">
        <f>IF(B9&lt;&gt;"",1,0)</f>
        <v>1</v>
      </c>
      <c r="N9" s="49"/>
      <c r="AW9" s="72" t="s">
        <v>77</v>
      </c>
      <c r="AZ9" s="38" t="s">
        <v>68</v>
      </c>
      <c r="BB9" s="38" t="s">
        <v>75</v>
      </c>
      <c r="BD9" s="31">
        <v>4</v>
      </c>
    </row>
    <row r="10" spans="1:56" ht="20.25" customHeight="1" thickBot="1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50"/>
      <c r="L10" s="49"/>
      <c r="M10" s="49">
        <v>0</v>
      </c>
      <c r="N10" s="49"/>
      <c r="AW10" s="72" t="s">
        <v>78</v>
      </c>
      <c r="AZ10" s="38" t="s">
        <v>69</v>
      </c>
      <c r="BD10" s="31">
        <v>5</v>
      </c>
    </row>
    <row r="11" spans="1:56" ht="20.25" customHeight="1" thickBot="1">
      <c r="A11" s="40" t="s">
        <v>10</v>
      </c>
      <c r="B11" s="41" t="s">
        <v>4</v>
      </c>
      <c r="C11" s="41" t="s">
        <v>0</v>
      </c>
      <c r="D11" s="41" t="s">
        <v>1</v>
      </c>
      <c r="E11" s="41" t="s">
        <v>2</v>
      </c>
      <c r="F11" s="41" t="s">
        <v>5</v>
      </c>
      <c r="G11" s="41" t="s">
        <v>6</v>
      </c>
      <c r="H11" s="41" t="s">
        <v>11</v>
      </c>
      <c r="I11" s="41" t="s">
        <v>7</v>
      </c>
      <c r="J11" s="42" t="s">
        <v>8</v>
      </c>
      <c r="K11" s="49"/>
      <c r="L11" s="65" t="s">
        <v>72</v>
      </c>
      <c r="M11" s="49">
        <v>0</v>
      </c>
      <c r="N11" s="49"/>
      <c r="AW11" s="72" t="s">
        <v>79</v>
      </c>
      <c r="BD11" s="31">
        <v>6</v>
      </c>
    </row>
    <row r="12" spans="1:56" ht="20.25" customHeight="1">
      <c r="A12" s="22" t="str">
        <f>IF('Team Card'!$B$7="","",'Team Card'!$B$7)</f>
        <v>Brian Lawrence</v>
      </c>
      <c r="B12" s="58">
        <v>1</v>
      </c>
      <c r="C12" s="33">
        <v>4</v>
      </c>
      <c r="D12" s="33">
        <v>4</v>
      </c>
      <c r="E12" s="33">
        <v>1</v>
      </c>
      <c r="F12" s="33"/>
      <c r="G12" s="33"/>
      <c r="H12" s="33"/>
      <c r="I12" s="33"/>
      <c r="J12" s="34"/>
      <c r="K12" s="49"/>
      <c r="L12" s="66" t="s">
        <v>75</v>
      </c>
      <c r="M12" s="49">
        <v>0</v>
      </c>
      <c r="N12" s="49"/>
      <c r="AW12" s="72" t="s">
        <v>80</v>
      </c>
      <c r="BD12" s="31">
        <v>7</v>
      </c>
    </row>
    <row r="13" spans="1:56" ht="20.25" customHeight="1">
      <c r="A13" s="12" t="str">
        <f>IF('Team Card'!$B$8="","",'Team Card'!$B$8)</f>
        <v>Brian Molinaro</v>
      </c>
      <c r="B13" s="68">
        <v>1</v>
      </c>
      <c r="C13" s="69">
        <v>4</v>
      </c>
      <c r="D13" s="69">
        <v>3</v>
      </c>
      <c r="E13" s="69">
        <v>1</v>
      </c>
      <c r="F13" s="69">
        <v>1</v>
      </c>
      <c r="G13" s="69"/>
      <c r="H13" s="69"/>
      <c r="I13" s="69">
        <v>1</v>
      </c>
      <c r="J13" s="70"/>
      <c r="K13" s="49"/>
      <c r="L13" s="67" t="s">
        <v>75</v>
      </c>
      <c r="M13" s="49">
        <v>0</v>
      </c>
      <c r="N13" s="49"/>
      <c r="AW13" s="72" t="s">
        <v>81</v>
      </c>
      <c r="BD13" s="31">
        <v>8</v>
      </c>
    </row>
    <row r="14" spans="1:56" ht="20.25" customHeight="1">
      <c r="A14" s="22" t="str">
        <f>IF('Team Card'!$B$9="","",'Team Card'!$B$9)</f>
        <v>Nick Molinaro</v>
      </c>
      <c r="B14" s="58">
        <v>1</v>
      </c>
      <c r="C14" s="33">
        <v>4</v>
      </c>
      <c r="D14" s="33">
        <v>4</v>
      </c>
      <c r="E14" s="33">
        <v>2</v>
      </c>
      <c r="F14" s="33"/>
      <c r="G14" s="33"/>
      <c r="H14" s="33"/>
      <c r="I14" s="33"/>
      <c r="J14" s="34"/>
      <c r="K14" s="49"/>
      <c r="L14" s="66" t="s">
        <v>75</v>
      </c>
      <c r="M14" s="49">
        <v>0</v>
      </c>
      <c r="N14" s="49"/>
      <c r="AW14" s="72"/>
      <c r="BD14" s="31">
        <v>9</v>
      </c>
    </row>
    <row r="15" spans="1:56" ht="20.25" customHeight="1">
      <c r="A15" s="12" t="str">
        <f>IF('Team Card'!$B$10="","",'Team Card'!$B$10)</f>
        <v>E Braun</v>
      </c>
      <c r="B15" s="68">
        <v>1</v>
      </c>
      <c r="C15" s="69">
        <v>4</v>
      </c>
      <c r="D15" s="69">
        <v>4</v>
      </c>
      <c r="E15" s="69">
        <v>1</v>
      </c>
      <c r="F15" s="69">
        <v>1</v>
      </c>
      <c r="G15" s="69"/>
      <c r="H15" s="69"/>
      <c r="I15" s="69"/>
      <c r="J15" s="70"/>
      <c r="K15" s="49"/>
      <c r="L15" s="67" t="s">
        <v>75</v>
      </c>
      <c r="M15" s="49">
        <v>0</v>
      </c>
      <c r="N15" s="49"/>
      <c r="AW15" s="72"/>
      <c r="BD15" s="31">
        <v>10</v>
      </c>
    </row>
    <row r="16" spans="1:56" ht="20.25" customHeight="1">
      <c r="A16" s="22" t="str">
        <f>IF('Team Card'!$B$11="","",'Team Card'!$B$11)</f>
        <v>Kirk Daley</v>
      </c>
      <c r="B16" s="58">
        <v>1</v>
      </c>
      <c r="C16" s="33">
        <v>4</v>
      </c>
      <c r="D16" s="33">
        <v>4</v>
      </c>
      <c r="E16" s="33">
        <v>2</v>
      </c>
      <c r="F16" s="33"/>
      <c r="G16" s="33">
        <v>1</v>
      </c>
      <c r="H16" s="33"/>
      <c r="I16" s="33"/>
      <c r="J16" s="34"/>
      <c r="K16" s="49"/>
      <c r="L16" s="66" t="s">
        <v>75</v>
      </c>
      <c r="M16" s="49">
        <v>0</v>
      </c>
      <c r="N16" s="49"/>
      <c r="AW16" s="72"/>
      <c r="BD16" s="31">
        <v>11</v>
      </c>
    </row>
    <row r="17" spans="1:56" ht="20.25" customHeight="1">
      <c r="A17" s="12" t="str">
        <f>IF('Team Card'!$B$12="","",'Team Card'!$B$12)</f>
        <v>James Vecchiarello</v>
      </c>
      <c r="B17" s="68">
        <v>1</v>
      </c>
      <c r="C17" s="69">
        <v>3</v>
      </c>
      <c r="D17" s="69">
        <v>2</v>
      </c>
      <c r="E17" s="69">
        <v>2</v>
      </c>
      <c r="F17" s="69"/>
      <c r="G17" s="69"/>
      <c r="H17" s="69"/>
      <c r="I17" s="69">
        <v>1</v>
      </c>
      <c r="J17" s="70"/>
      <c r="K17" s="49"/>
      <c r="L17" s="67" t="s">
        <v>75</v>
      </c>
      <c r="M17" s="49">
        <v>0</v>
      </c>
      <c r="N17" s="49"/>
      <c r="AW17" s="72"/>
      <c r="BD17" s="31">
        <v>12</v>
      </c>
    </row>
    <row r="18" spans="1:56" ht="20.25" customHeight="1">
      <c r="A18" s="22" t="str">
        <f>IF('Team Card'!$B$13="","",'Team Card'!$B$13)</f>
        <v>Ron Mickell</v>
      </c>
      <c r="B18" s="58">
        <v>1</v>
      </c>
      <c r="C18" s="33">
        <v>3</v>
      </c>
      <c r="D18" s="33">
        <v>2</v>
      </c>
      <c r="E18" s="33">
        <v>2</v>
      </c>
      <c r="F18" s="33"/>
      <c r="G18" s="33">
        <v>1</v>
      </c>
      <c r="H18" s="33">
        <v>1</v>
      </c>
      <c r="I18" s="33"/>
      <c r="J18" s="34"/>
      <c r="K18" s="49"/>
      <c r="L18" s="66" t="s">
        <v>75</v>
      </c>
      <c r="M18" s="49">
        <v>0</v>
      </c>
      <c r="N18" s="49"/>
      <c r="BD18" s="31">
        <v>13</v>
      </c>
    </row>
    <row r="19" spans="1:56" ht="20.25" customHeight="1">
      <c r="A19" s="12" t="str">
        <f>IF('Team Card'!$B$14="","",'Team Card'!$B$14)</f>
        <v>J Cole</v>
      </c>
      <c r="B19" s="68">
        <v>1</v>
      </c>
      <c r="C19" s="69">
        <v>3</v>
      </c>
      <c r="D19" s="69">
        <v>3</v>
      </c>
      <c r="E19" s="69">
        <v>1</v>
      </c>
      <c r="F19" s="69"/>
      <c r="G19" s="69"/>
      <c r="H19" s="69"/>
      <c r="I19" s="69"/>
      <c r="J19" s="70"/>
      <c r="K19" s="49"/>
      <c r="L19" s="67" t="s">
        <v>75</v>
      </c>
      <c r="M19" s="49">
        <v>0</v>
      </c>
      <c r="N19" s="49"/>
      <c r="BD19" s="31">
        <v>14</v>
      </c>
    </row>
    <row r="20" spans="1:56" ht="20.25" customHeight="1">
      <c r="A20" s="22" t="str">
        <f>IF('Team Card'!$B$15="","",'Team Card'!$B$15)</f>
        <v>Kevin Gaboardi</v>
      </c>
      <c r="B20" s="58">
        <v>1</v>
      </c>
      <c r="C20" s="33">
        <v>3</v>
      </c>
      <c r="D20" s="33">
        <v>3</v>
      </c>
      <c r="E20" s="33">
        <v>1</v>
      </c>
      <c r="F20" s="33"/>
      <c r="G20" s="33"/>
      <c r="H20" s="33"/>
      <c r="I20" s="33"/>
      <c r="J20" s="34"/>
      <c r="K20" s="49"/>
      <c r="L20" s="66" t="s">
        <v>75</v>
      </c>
      <c r="M20" s="49">
        <v>0</v>
      </c>
      <c r="N20" s="49"/>
      <c r="BD20" s="31">
        <v>15</v>
      </c>
    </row>
    <row r="21" spans="1:56" ht="20.25" customHeight="1">
      <c r="A21" s="12" t="str">
        <f>IF('Team Card'!$B$16="","",'Team Card'!$B$16)</f>
        <v>Rich Durland</v>
      </c>
      <c r="B21" s="68">
        <v>1</v>
      </c>
      <c r="C21" s="69">
        <v>3</v>
      </c>
      <c r="D21" s="69">
        <v>3</v>
      </c>
      <c r="E21" s="69">
        <v>0</v>
      </c>
      <c r="F21" s="69"/>
      <c r="G21" s="69"/>
      <c r="H21" s="69"/>
      <c r="I21" s="69"/>
      <c r="J21" s="70"/>
      <c r="K21" s="49"/>
      <c r="L21" s="67" t="s">
        <v>75</v>
      </c>
      <c r="M21" s="49">
        <v>0</v>
      </c>
      <c r="N21" s="49"/>
      <c r="BD21" s="31">
        <v>16</v>
      </c>
    </row>
    <row r="22" spans="1:56" ht="20.25" customHeight="1">
      <c r="A22" s="22" t="str">
        <f>IF('Team Card'!$B$17="","",'Team Card'!$B$17)</f>
        <v>Andy Decker</v>
      </c>
      <c r="B22" s="58"/>
      <c r="C22" s="33"/>
      <c r="D22" s="33"/>
      <c r="E22" s="33"/>
      <c r="F22" s="33"/>
      <c r="G22" s="33"/>
      <c r="H22" s="33"/>
      <c r="I22" s="33"/>
      <c r="J22" s="34"/>
      <c r="K22" s="49"/>
      <c r="L22" s="66" t="s">
        <v>75</v>
      </c>
      <c r="M22" s="49">
        <v>0</v>
      </c>
      <c r="N22" s="49"/>
      <c r="BD22" s="31">
        <v>17</v>
      </c>
    </row>
    <row r="23" spans="1:56" ht="20.25" customHeight="1">
      <c r="A23" s="12" t="str">
        <f>IF('Team Card'!$B$18="","",'Team Card'!$B$18)</f>
        <v>Tyler Davis</v>
      </c>
      <c r="B23" s="68"/>
      <c r="C23" s="69"/>
      <c r="D23" s="69"/>
      <c r="E23" s="69"/>
      <c r="F23" s="69"/>
      <c r="G23" s="69"/>
      <c r="H23" s="69"/>
      <c r="I23" s="69"/>
      <c r="J23" s="70"/>
      <c r="K23" s="49"/>
      <c r="L23" s="67" t="s">
        <v>75</v>
      </c>
      <c r="M23" s="49">
        <v>0</v>
      </c>
      <c r="N23" s="49"/>
      <c r="BD23" s="31">
        <v>18</v>
      </c>
    </row>
    <row r="24" spans="1:56" ht="20.25" customHeight="1">
      <c r="A24" s="22" t="str">
        <f>IF('Team Card'!$B$19="","",'Team Card'!$B$19)</f>
        <v>Robbie Frey</v>
      </c>
      <c r="B24" s="58"/>
      <c r="C24" s="33"/>
      <c r="D24" s="33"/>
      <c r="E24" s="33"/>
      <c r="F24" s="33"/>
      <c r="G24" s="33"/>
      <c r="H24" s="33"/>
      <c r="I24" s="33"/>
      <c r="J24" s="34"/>
      <c r="K24" s="49"/>
      <c r="L24" s="66" t="s">
        <v>75</v>
      </c>
      <c r="M24" s="49">
        <v>0</v>
      </c>
      <c r="N24" s="49"/>
      <c r="BD24" s="31">
        <v>19</v>
      </c>
    </row>
    <row r="25" spans="1:56" ht="20.25" customHeight="1">
      <c r="A25" s="12" t="str">
        <f>IF('Team Card'!$B$20="","",'Team Card'!$B$20)</f>
        <v>Bobby Weaver</v>
      </c>
      <c r="B25" s="68"/>
      <c r="C25" s="69"/>
      <c r="D25" s="69"/>
      <c r="E25" s="69"/>
      <c r="F25" s="69"/>
      <c r="G25" s="69"/>
      <c r="H25" s="69"/>
      <c r="I25" s="69"/>
      <c r="J25" s="70"/>
      <c r="K25" s="49"/>
      <c r="L25" s="67" t="s">
        <v>75</v>
      </c>
      <c r="M25" s="49">
        <v>0</v>
      </c>
      <c r="N25" s="49"/>
      <c r="BD25" s="31">
        <v>20</v>
      </c>
    </row>
    <row r="26" spans="1:56" ht="20.25" customHeight="1">
      <c r="A26" s="22" t="str">
        <f>IF('Team Card'!$B$21="","",'Team Card'!$B$21)</f>
        <v>J Braun</v>
      </c>
      <c r="B26" s="58"/>
      <c r="C26" s="33"/>
      <c r="D26" s="33"/>
      <c r="E26" s="33"/>
      <c r="F26" s="33"/>
      <c r="G26" s="33"/>
      <c r="H26" s="33"/>
      <c r="I26" s="33"/>
      <c r="J26" s="34"/>
      <c r="K26" s="49"/>
      <c r="L26" s="66" t="s">
        <v>75</v>
      </c>
      <c r="M26" s="49">
        <v>0</v>
      </c>
      <c r="N26" s="49"/>
    </row>
    <row r="27" spans="1:56" ht="20.25" customHeight="1">
      <c r="A27" s="12" t="str">
        <f>IF('Team Card'!$B$22="","",'Team Card'!$B$22)</f>
        <v>Sean Bigham</v>
      </c>
      <c r="B27" s="68"/>
      <c r="C27" s="69"/>
      <c r="D27" s="69"/>
      <c r="E27" s="69"/>
      <c r="F27" s="69"/>
      <c r="G27" s="69"/>
      <c r="H27" s="69"/>
      <c r="I27" s="69"/>
      <c r="J27" s="70"/>
      <c r="K27" s="49"/>
      <c r="L27" s="67" t="s">
        <v>75</v>
      </c>
      <c r="M27" s="49">
        <v>0</v>
      </c>
      <c r="N27" s="49"/>
    </row>
    <row r="28" spans="1:56" ht="20.25" customHeight="1">
      <c r="A28" s="22" t="str">
        <f>IF('Team Card'!$B$23="","",'Team Card'!$B$23)</f>
        <v>M Brew</v>
      </c>
      <c r="B28" s="58"/>
      <c r="C28" s="33"/>
      <c r="D28" s="33"/>
      <c r="E28" s="33"/>
      <c r="F28" s="33"/>
      <c r="G28" s="33"/>
      <c r="H28" s="33"/>
      <c r="I28" s="33"/>
      <c r="J28" s="34"/>
      <c r="K28" s="49"/>
      <c r="L28" s="66" t="s">
        <v>75</v>
      </c>
      <c r="M28" s="49">
        <v>0</v>
      </c>
      <c r="N28" s="49"/>
    </row>
    <row r="29" spans="1:56" ht="20.25" customHeight="1">
      <c r="A29" s="12" t="str">
        <f>IF('Team Card'!$B$24="","",'Team Card'!$B$24)</f>
        <v>D Finney</v>
      </c>
      <c r="B29" s="68"/>
      <c r="C29" s="69"/>
      <c r="D29" s="69"/>
      <c r="E29" s="69"/>
      <c r="F29" s="69"/>
      <c r="G29" s="69"/>
      <c r="H29" s="69"/>
      <c r="I29" s="69"/>
      <c r="J29" s="70"/>
      <c r="K29" s="49"/>
      <c r="L29" s="67" t="s">
        <v>75</v>
      </c>
      <c r="M29" s="49">
        <v>0</v>
      </c>
      <c r="N29" s="49"/>
    </row>
    <row r="30" spans="1:56" ht="20.25" customHeight="1">
      <c r="A30" s="22" t="str">
        <f>IF('Team Card'!$B$25="","",'Team Card'!$B$25)</f>
        <v>D Haber</v>
      </c>
      <c r="B30" s="58"/>
      <c r="C30" s="33"/>
      <c r="D30" s="33"/>
      <c r="E30" s="33"/>
      <c r="F30" s="33"/>
      <c r="G30" s="33"/>
      <c r="H30" s="33"/>
      <c r="I30" s="33"/>
      <c r="J30" s="34"/>
      <c r="K30" s="49"/>
      <c r="L30" s="66" t="s">
        <v>75</v>
      </c>
      <c r="M30" s="49">
        <v>0</v>
      </c>
      <c r="N30" s="49"/>
    </row>
    <row r="31" spans="1:56" ht="20.25" customHeight="1">
      <c r="A31" s="12" t="str">
        <f>IF('Team Card'!$B$26="","",'Team Card'!$B$26)</f>
        <v>Roger Manning</v>
      </c>
      <c r="B31" s="68"/>
      <c r="C31" s="69"/>
      <c r="D31" s="69"/>
      <c r="E31" s="69"/>
      <c r="F31" s="69"/>
      <c r="G31" s="69"/>
      <c r="H31" s="69"/>
      <c r="I31" s="69"/>
      <c r="J31" s="70"/>
      <c r="K31" s="49"/>
      <c r="L31" s="67" t="s">
        <v>75</v>
      </c>
      <c r="M31" s="49">
        <v>0</v>
      </c>
      <c r="N31" s="49"/>
    </row>
    <row r="32" spans="1:56" ht="20.25" customHeight="1">
      <c r="A32" s="22" t="str">
        <f>IF('Team Card'!$B$27="","",'Team Card'!$B$27)</f>
        <v>Chris Whalen</v>
      </c>
      <c r="B32" s="58"/>
      <c r="C32" s="33"/>
      <c r="D32" s="33"/>
      <c r="E32" s="33"/>
      <c r="F32" s="33"/>
      <c r="G32" s="33"/>
      <c r="H32" s="33"/>
      <c r="I32" s="33"/>
      <c r="J32" s="34"/>
      <c r="K32" s="49"/>
      <c r="L32" s="66" t="s">
        <v>75</v>
      </c>
      <c r="M32" s="49">
        <v>0</v>
      </c>
      <c r="N32" s="49"/>
    </row>
    <row r="33" spans="1:14" ht="20.25" customHeight="1">
      <c r="A33" s="12" t="str">
        <f>IF('Team Card'!$B$28="","",'Team Card'!$B$28)</f>
        <v>Rick Dohoney</v>
      </c>
      <c r="B33" s="68"/>
      <c r="C33" s="69"/>
      <c r="D33" s="69"/>
      <c r="E33" s="69"/>
      <c r="F33" s="69"/>
      <c r="G33" s="69"/>
      <c r="H33" s="69"/>
      <c r="I33" s="69"/>
      <c r="J33" s="70"/>
      <c r="K33" s="49"/>
      <c r="L33" s="67" t="s">
        <v>75</v>
      </c>
      <c r="M33" s="49">
        <v>0</v>
      </c>
      <c r="N33" s="49"/>
    </row>
    <row r="34" spans="1:14" ht="20.25" customHeight="1">
      <c r="A34" s="22" t="str">
        <f>IF('Team Card'!$B$29="","",'Team Card'!$B$29)</f>
        <v>S Natue</v>
      </c>
      <c r="B34" s="58" t="str">
        <f>IF(OR(GameCard[[#This Row],[PA]]&gt;0,$E$9="Win (FORFEIT)",L34="Yes"),1,"")</f>
        <v/>
      </c>
      <c r="C34" s="33"/>
      <c r="D34" s="33"/>
      <c r="E34" s="33"/>
      <c r="F34" s="33"/>
      <c r="G34" s="33"/>
      <c r="H34" s="33"/>
      <c r="I34" s="33"/>
      <c r="J34" s="34"/>
      <c r="K34" s="49"/>
      <c r="L34" s="66" t="s">
        <v>75</v>
      </c>
      <c r="M34" s="49">
        <v>0</v>
      </c>
      <c r="N34" s="49"/>
    </row>
    <row r="35" spans="1:14" ht="20.25" customHeight="1">
      <c r="A35" s="12" t="str">
        <f>IF('Team Card'!$B$30="","",'Team Card'!$B$30)</f>
        <v>K Miksaucha</v>
      </c>
      <c r="B35" s="68" t="str">
        <f>IF(OR(GameCard[[#This Row],[PA]]&gt;0,$E$9="Win (FORFEIT)",L35="Yes"),1,"")</f>
        <v/>
      </c>
      <c r="C35" s="69"/>
      <c r="D35" s="69"/>
      <c r="E35" s="69"/>
      <c r="F35" s="69"/>
      <c r="G35" s="69"/>
      <c r="H35" s="69"/>
      <c r="I35" s="69"/>
      <c r="J35" s="70"/>
      <c r="K35" s="49"/>
      <c r="L35" s="67" t="s">
        <v>75</v>
      </c>
      <c r="M35" s="49">
        <v>0</v>
      </c>
      <c r="N35" s="49"/>
    </row>
    <row r="36" spans="1:14" ht="20.25" customHeight="1" thickBot="1">
      <c r="A36" s="22" t="str">
        <f>IF('Team Card'!$B$31="","",'Team Card'!$B$31)</f>
        <v/>
      </c>
      <c r="B36" s="58" t="str">
        <f>IF(OR(GameCard[[#This Row],[PA]]&gt;0,$E$9="Win (FORFEIT)",L36="Yes"),1,"")</f>
        <v/>
      </c>
      <c r="C36" s="33"/>
      <c r="D36" s="33"/>
      <c r="E36" s="33"/>
      <c r="F36" s="33"/>
      <c r="G36" s="33"/>
      <c r="H36" s="33"/>
      <c r="I36" s="33"/>
      <c r="J36" s="34"/>
      <c r="K36" s="49"/>
      <c r="L36" s="66" t="s">
        <v>75</v>
      </c>
      <c r="M36" s="49">
        <v>0</v>
      </c>
      <c r="N36" s="49"/>
    </row>
    <row r="37" spans="1:14" ht="20.25" customHeight="1">
      <c r="A37" s="43" t="s">
        <v>9</v>
      </c>
      <c r="B37" s="44">
        <f>IF(OR(GameCard[[#This Row],[PA]]&gt;0,$E$9="Win (FORFEIT)",L37="Yes"),1,"")</f>
        <v>1</v>
      </c>
      <c r="C37" s="44">
        <f t="shared" ref="C37:J37" si="0">SUM(C12:C36)</f>
        <v>35</v>
      </c>
      <c r="D37" s="45">
        <f t="shared" si="0"/>
        <v>32</v>
      </c>
      <c r="E37" s="44">
        <f t="shared" si="0"/>
        <v>13</v>
      </c>
      <c r="F37" s="44">
        <f t="shared" si="0"/>
        <v>2</v>
      </c>
      <c r="G37" s="44">
        <f t="shared" si="0"/>
        <v>2</v>
      </c>
      <c r="H37" s="44">
        <f t="shared" si="0"/>
        <v>1</v>
      </c>
      <c r="I37" s="44">
        <f t="shared" si="0"/>
        <v>2</v>
      </c>
      <c r="J37" s="46">
        <f t="shared" si="0"/>
        <v>0</v>
      </c>
      <c r="K37" s="49"/>
      <c r="L37" s="49"/>
      <c r="M37" s="49">
        <v>0</v>
      </c>
      <c r="N37" s="49"/>
    </row>
    <row r="38" spans="1:14" ht="20.25" customHeight="1">
      <c r="A38" s="38"/>
      <c r="B38" s="38"/>
      <c r="C38" s="27"/>
      <c r="D38" s="27"/>
      <c r="E38" s="27"/>
      <c r="F38" s="38"/>
      <c r="G38" s="38"/>
      <c r="H38" s="38"/>
      <c r="I38" s="38"/>
      <c r="J38" s="38"/>
      <c r="K38" s="49"/>
      <c r="L38" s="49"/>
      <c r="M38" s="49">
        <v>0</v>
      </c>
      <c r="N38" s="49"/>
    </row>
    <row r="39" spans="1:14" ht="20.25" customHeight="1">
      <c r="A39" s="89" t="s">
        <v>18</v>
      </c>
      <c r="B39" s="89"/>
      <c r="C39" s="89"/>
      <c r="D39" s="89"/>
      <c r="E39" s="89"/>
      <c r="F39" s="89"/>
      <c r="G39" s="89"/>
      <c r="H39" s="89"/>
      <c r="I39" s="89"/>
      <c r="J39" s="89"/>
      <c r="K39" s="49"/>
      <c r="L39" s="49"/>
      <c r="M39" s="49">
        <v>0</v>
      </c>
      <c r="N39" s="49"/>
    </row>
    <row r="40" spans="1:14" ht="20.25" customHeight="1">
      <c r="A40" s="93"/>
      <c r="B40" s="93"/>
      <c r="C40" s="93"/>
      <c r="D40" s="93"/>
      <c r="E40" s="93"/>
      <c r="F40" s="93"/>
      <c r="G40" s="93"/>
      <c r="H40" s="93"/>
      <c r="I40" s="93"/>
      <c r="J40" s="93"/>
      <c r="K40" s="49"/>
      <c r="L40" s="49"/>
      <c r="M40" s="49">
        <v>0</v>
      </c>
      <c r="N40" s="49"/>
    </row>
    <row r="41" spans="1:14" ht="20.25" customHeight="1">
      <c r="A41" s="23" t="s">
        <v>13</v>
      </c>
      <c r="B41" s="85">
        <v>43229</v>
      </c>
      <c r="C41" s="85"/>
      <c r="D41" s="13" t="s">
        <v>37</v>
      </c>
      <c r="E41" s="86" t="s">
        <v>40</v>
      </c>
      <c r="F41" s="86"/>
      <c r="G41" s="23" t="s">
        <v>12</v>
      </c>
      <c r="H41" s="90" t="s">
        <v>79</v>
      </c>
      <c r="I41" s="90"/>
      <c r="J41" s="38"/>
      <c r="K41" s="48">
        <f>IF(OR(E41="Win",E41="Win (FORFEIT)"),1,0)</f>
        <v>1</v>
      </c>
      <c r="L41" s="49">
        <f>IF(OR(E41="Loss",E41="Loss (FORFEIT)"),1,0)</f>
        <v>0</v>
      </c>
      <c r="M41" s="49">
        <f>IF(B41&lt;&gt;"",1,0)</f>
        <v>1</v>
      </c>
      <c r="N41" s="49"/>
    </row>
    <row r="42" spans="1:14" ht="20.25" customHeight="1" thickBot="1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50"/>
      <c r="L42" s="49"/>
      <c r="M42" s="49">
        <v>0</v>
      </c>
      <c r="N42" s="49"/>
    </row>
    <row r="43" spans="1:14" ht="20.25" customHeight="1" thickBot="1">
      <c r="A43" s="40" t="s">
        <v>10</v>
      </c>
      <c r="B43" s="41" t="s">
        <v>4</v>
      </c>
      <c r="C43" s="41" t="s">
        <v>0</v>
      </c>
      <c r="D43" s="41" t="s">
        <v>1</v>
      </c>
      <c r="E43" s="41" t="s">
        <v>2</v>
      </c>
      <c r="F43" s="41" t="s">
        <v>5</v>
      </c>
      <c r="G43" s="41" t="s">
        <v>6</v>
      </c>
      <c r="H43" s="41" t="s">
        <v>11</v>
      </c>
      <c r="I43" s="41" t="s">
        <v>7</v>
      </c>
      <c r="J43" s="42" t="s">
        <v>8</v>
      </c>
      <c r="K43" s="49"/>
      <c r="L43" s="65" t="s">
        <v>72</v>
      </c>
      <c r="M43" s="49">
        <v>0</v>
      </c>
      <c r="N43" s="49"/>
    </row>
    <row r="44" spans="1:14" ht="20.25" customHeight="1">
      <c r="A44" s="22" t="str">
        <f>IF('Team Card'!$B$7="","",'Team Card'!$B$7)</f>
        <v>Brian Lawrence</v>
      </c>
      <c r="B44" s="58">
        <v>1</v>
      </c>
      <c r="C44" s="33">
        <v>4</v>
      </c>
      <c r="D44" s="33">
        <v>3</v>
      </c>
      <c r="E44" s="33">
        <v>2</v>
      </c>
      <c r="F44" s="33">
        <v>1</v>
      </c>
      <c r="G44" s="33">
        <v>1</v>
      </c>
      <c r="H44" s="33"/>
      <c r="I44" s="33">
        <v>1</v>
      </c>
      <c r="J44" s="34"/>
      <c r="K44" s="49"/>
      <c r="L44" s="66" t="s">
        <v>75</v>
      </c>
      <c r="M44" s="49">
        <v>0</v>
      </c>
      <c r="N44" s="49"/>
    </row>
    <row r="45" spans="1:14" ht="20.25" customHeight="1">
      <c r="A45" s="12" t="str">
        <f>IF('Team Card'!$B$8="","",'Team Card'!$B$8)</f>
        <v>Brian Molinaro</v>
      </c>
      <c r="B45" s="68">
        <v>1</v>
      </c>
      <c r="C45" s="69">
        <v>3</v>
      </c>
      <c r="D45" s="69">
        <v>3</v>
      </c>
      <c r="E45" s="69">
        <v>2</v>
      </c>
      <c r="F45" s="69">
        <v>2</v>
      </c>
      <c r="G45" s="69">
        <v>2</v>
      </c>
      <c r="H45" s="69"/>
      <c r="I45" s="69"/>
      <c r="J45" s="70"/>
      <c r="K45" s="49"/>
      <c r="L45" s="67" t="s">
        <v>75</v>
      </c>
      <c r="M45" s="49">
        <v>0</v>
      </c>
      <c r="N45" s="49"/>
    </row>
    <row r="46" spans="1:14" ht="20.25" customHeight="1">
      <c r="A46" s="22" t="str">
        <f>IF('Team Card'!$B$9="","",'Team Card'!$B$9)</f>
        <v>Nick Molinaro</v>
      </c>
      <c r="B46" s="58"/>
      <c r="C46" s="33"/>
      <c r="D46" s="33"/>
      <c r="E46" s="33"/>
      <c r="F46" s="33"/>
      <c r="G46" s="33"/>
      <c r="H46" s="33"/>
      <c r="I46" s="33"/>
      <c r="J46" s="34"/>
      <c r="K46" s="49"/>
      <c r="L46" s="66" t="s">
        <v>75</v>
      </c>
      <c r="M46" s="49">
        <v>0</v>
      </c>
      <c r="N46" s="49"/>
    </row>
    <row r="47" spans="1:14" ht="20.25" customHeight="1">
      <c r="A47" s="12" t="str">
        <f>IF('Team Card'!$B$10="","",'Team Card'!$B$10)</f>
        <v>E Braun</v>
      </c>
      <c r="B47" s="68"/>
      <c r="C47" s="69"/>
      <c r="D47" s="69"/>
      <c r="E47" s="69"/>
      <c r="F47" s="69"/>
      <c r="G47" s="69"/>
      <c r="H47" s="69"/>
      <c r="I47" s="69"/>
      <c r="J47" s="70"/>
      <c r="K47" s="49"/>
      <c r="L47" s="67" t="s">
        <v>75</v>
      </c>
      <c r="M47" s="49">
        <v>0</v>
      </c>
      <c r="N47" s="49"/>
    </row>
    <row r="48" spans="1:14" ht="20.25" customHeight="1">
      <c r="A48" s="22" t="str">
        <f>IF('Team Card'!$B$11="","",'Team Card'!$B$11)</f>
        <v>Kirk Daley</v>
      </c>
      <c r="B48" s="58">
        <v>1</v>
      </c>
      <c r="C48" s="33">
        <v>3</v>
      </c>
      <c r="D48" s="33">
        <v>2</v>
      </c>
      <c r="E48" s="33">
        <v>1</v>
      </c>
      <c r="F48" s="33">
        <v>2</v>
      </c>
      <c r="G48" s="33">
        <v>1</v>
      </c>
      <c r="H48" s="33"/>
      <c r="I48" s="33">
        <v>1</v>
      </c>
      <c r="J48" s="34"/>
      <c r="K48" s="49"/>
      <c r="L48" s="66" t="s">
        <v>75</v>
      </c>
      <c r="M48" s="49">
        <v>0</v>
      </c>
      <c r="N48" s="49"/>
    </row>
    <row r="49" spans="1:14" ht="20.25" customHeight="1">
      <c r="A49" s="12" t="str">
        <f>IF('Team Card'!$B$12="","",'Team Card'!$B$12)</f>
        <v>James Vecchiarello</v>
      </c>
      <c r="B49" s="68">
        <v>1</v>
      </c>
      <c r="C49" s="69">
        <v>3</v>
      </c>
      <c r="D49" s="69">
        <v>3</v>
      </c>
      <c r="E49" s="69">
        <v>2</v>
      </c>
      <c r="F49" s="69">
        <v>2</v>
      </c>
      <c r="G49" s="69"/>
      <c r="H49" s="69"/>
      <c r="I49" s="69"/>
      <c r="J49" s="70"/>
      <c r="K49" s="49"/>
      <c r="L49" s="67" t="s">
        <v>75</v>
      </c>
      <c r="M49" s="49">
        <v>0</v>
      </c>
      <c r="N49" s="49"/>
    </row>
    <row r="50" spans="1:14" ht="20.25" customHeight="1">
      <c r="A50" s="22" t="str">
        <f>IF('Team Card'!$B$13="","",'Team Card'!$B$13)</f>
        <v>Ron Mickell</v>
      </c>
      <c r="B50" s="58"/>
      <c r="C50" s="33"/>
      <c r="D50" s="33"/>
      <c r="E50" s="33"/>
      <c r="F50" s="33"/>
      <c r="G50" s="33"/>
      <c r="H50" s="33"/>
      <c r="I50" s="33"/>
      <c r="J50" s="34"/>
      <c r="K50" s="49"/>
      <c r="L50" s="66" t="s">
        <v>75</v>
      </c>
      <c r="M50" s="49">
        <v>0</v>
      </c>
      <c r="N50" s="49"/>
    </row>
    <row r="51" spans="1:14" ht="20.25" customHeight="1">
      <c r="A51" s="12" t="str">
        <f>IF('Team Card'!$B$14="","",'Team Card'!$B$14)</f>
        <v>J Cole</v>
      </c>
      <c r="B51" s="68"/>
      <c r="C51" s="69"/>
      <c r="D51" s="69"/>
      <c r="E51" s="69"/>
      <c r="F51" s="69"/>
      <c r="G51" s="69"/>
      <c r="H51" s="69"/>
      <c r="I51" s="69"/>
      <c r="J51" s="70"/>
      <c r="K51" s="49"/>
      <c r="L51" s="67" t="s">
        <v>75</v>
      </c>
      <c r="M51" s="49">
        <v>0</v>
      </c>
      <c r="N51" s="49"/>
    </row>
    <row r="52" spans="1:14" ht="20.25" customHeight="1">
      <c r="A52" s="22" t="str">
        <f>IF('Team Card'!$B$15="","",'Team Card'!$B$15)</f>
        <v>Kevin Gaboardi</v>
      </c>
      <c r="B52" s="58">
        <v>1</v>
      </c>
      <c r="C52" s="33">
        <v>3</v>
      </c>
      <c r="D52" s="33">
        <v>3</v>
      </c>
      <c r="E52" s="33">
        <v>1</v>
      </c>
      <c r="F52" s="33">
        <v>2</v>
      </c>
      <c r="G52" s="33"/>
      <c r="H52" s="33"/>
      <c r="I52" s="33"/>
      <c r="J52" s="34"/>
      <c r="K52" s="49"/>
      <c r="L52" s="66" t="s">
        <v>75</v>
      </c>
      <c r="M52" s="49">
        <v>0</v>
      </c>
      <c r="N52" s="49"/>
    </row>
    <row r="53" spans="1:14" ht="20.25" customHeight="1">
      <c r="A53" s="12" t="str">
        <f>IF('Team Card'!$B$16="","",'Team Card'!$B$16)</f>
        <v>Rich Durland</v>
      </c>
      <c r="B53" s="68">
        <v>1</v>
      </c>
      <c r="C53" s="69">
        <v>3</v>
      </c>
      <c r="D53" s="69">
        <v>3</v>
      </c>
      <c r="E53" s="69">
        <v>1</v>
      </c>
      <c r="F53" s="69">
        <v>1</v>
      </c>
      <c r="G53" s="69"/>
      <c r="H53" s="69"/>
      <c r="I53" s="69"/>
      <c r="J53" s="70"/>
      <c r="K53" s="49"/>
      <c r="L53" s="67" t="s">
        <v>75</v>
      </c>
      <c r="M53" s="49">
        <v>0</v>
      </c>
      <c r="N53" s="49"/>
    </row>
    <row r="54" spans="1:14" ht="20.25" customHeight="1">
      <c r="A54" s="22" t="str">
        <f>IF('Team Card'!$B$17="","",'Team Card'!$B$17)</f>
        <v>Andy Decker</v>
      </c>
      <c r="B54" s="58">
        <v>1</v>
      </c>
      <c r="C54" s="33">
        <v>3</v>
      </c>
      <c r="D54" s="33">
        <v>3</v>
      </c>
      <c r="E54" s="33">
        <v>1</v>
      </c>
      <c r="F54" s="33">
        <v>2</v>
      </c>
      <c r="G54" s="33">
        <v>3</v>
      </c>
      <c r="H54" s="33"/>
      <c r="I54" s="33"/>
      <c r="J54" s="34">
        <v>1</v>
      </c>
      <c r="K54" s="49"/>
      <c r="L54" s="66" t="s">
        <v>75</v>
      </c>
      <c r="M54" s="49">
        <v>0</v>
      </c>
      <c r="N54" s="49"/>
    </row>
    <row r="55" spans="1:14" ht="20.25" customHeight="1">
      <c r="A55" s="12" t="str">
        <f>IF('Team Card'!$B$18="","",'Team Card'!$B$18)</f>
        <v>Tyler Davis</v>
      </c>
      <c r="B55" s="68">
        <v>1</v>
      </c>
      <c r="C55" s="69">
        <v>3</v>
      </c>
      <c r="D55" s="69">
        <v>2</v>
      </c>
      <c r="E55" s="69">
        <v>1</v>
      </c>
      <c r="F55" s="69">
        <v>1</v>
      </c>
      <c r="G55" s="69">
        <v>2</v>
      </c>
      <c r="H55" s="69"/>
      <c r="I55" s="69">
        <v>1</v>
      </c>
      <c r="J55" s="70"/>
      <c r="K55" s="49"/>
      <c r="L55" s="67" t="s">
        <v>75</v>
      </c>
      <c r="M55" s="49">
        <v>0</v>
      </c>
      <c r="N55" s="49"/>
    </row>
    <row r="56" spans="1:14" ht="20.25" customHeight="1">
      <c r="A56" s="22" t="str">
        <f>IF('Team Card'!$B$19="","",'Team Card'!$B$19)</f>
        <v>Robbie Frey</v>
      </c>
      <c r="B56" s="58">
        <v>1</v>
      </c>
      <c r="C56" s="33">
        <v>3</v>
      </c>
      <c r="D56" s="33">
        <v>3</v>
      </c>
      <c r="E56" s="33">
        <v>3</v>
      </c>
      <c r="F56" s="33"/>
      <c r="G56" s="33"/>
      <c r="H56" s="33"/>
      <c r="I56" s="33"/>
      <c r="J56" s="34"/>
      <c r="K56" s="49"/>
      <c r="L56" s="66" t="s">
        <v>75</v>
      </c>
      <c r="M56" s="49">
        <v>0</v>
      </c>
      <c r="N56" s="49"/>
    </row>
    <row r="57" spans="1:14" ht="20.25" customHeight="1">
      <c r="A57" s="12" t="str">
        <f>IF('Team Card'!$B$20="","",'Team Card'!$B$20)</f>
        <v>Bobby Weaver</v>
      </c>
      <c r="B57" s="68">
        <v>1</v>
      </c>
      <c r="C57" s="69">
        <v>3</v>
      </c>
      <c r="D57" s="69">
        <v>2</v>
      </c>
      <c r="E57" s="69">
        <v>0</v>
      </c>
      <c r="F57" s="69">
        <v>1</v>
      </c>
      <c r="G57" s="69">
        <v>3</v>
      </c>
      <c r="H57" s="69">
        <v>1</v>
      </c>
      <c r="I57" s="69"/>
      <c r="J57" s="70"/>
      <c r="K57" s="49"/>
      <c r="L57" s="67" t="s">
        <v>75</v>
      </c>
      <c r="M57" s="49">
        <v>0</v>
      </c>
      <c r="N57" s="49"/>
    </row>
    <row r="58" spans="1:14" ht="20.25" customHeight="1">
      <c r="A58" s="22" t="str">
        <f>IF('Team Card'!$B$21="","",'Team Card'!$B$21)</f>
        <v>J Braun</v>
      </c>
      <c r="B58" s="58">
        <v>1</v>
      </c>
      <c r="C58" s="33">
        <v>3</v>
      </c>
      <c r="D58" s="33">
        <v>3</v>
      </c>
      <c r="E58" s="33">
        <v>1</v>
      </c>
      <c r="F58" s="33"/>
      <c r="G58" s="33"/>
      <c r="H58" s="33"/>
      <c r="I58" s="33"/>
      <c r="J58" s="34"/>
      <c r="K58" s="49"/>
      <c r="L58" s="66" t="s">
        <v>75</v>
      </c>
      <c r="M58" s="49">
        <v>0</v>
      </c>
      <c r="N58" s="49"/>
    </row>
    <row r="59" spans="1:14" ht="20.25" customHeight="1">
      <c r="A59" s="12" t="str">
        <f>IF('Team Card'!$B$22="","",'Team Card'!$B$22)</f>
        <v>Sean Bigham</v>
      </c>
      <c r="B59" s="68"/>
      <c r="C59" s="69"/>
      <c r="D59" s="69"/>
      <c r="E59" s="69"/>
      <c r="F59" s="69"/>
      <c r="G59" s="69"/>
      <c r="H59" s="69"/>
      <c r="I59" s="69"/>
      <c r="J59" s="70"/>
      <c r="K59" s="49"/>
      <c r="L59" s="67" t="s">
        <v>75</v>
      </c>
      <c r="M59" s="49">
        <v>0</v>
      </c>
      <c r="N59" s="49"/>
    </row>
    <row r="60" spans="1:14" ht="20.25" customHeight="1">
      <c r="A60" s="22" t="str">
        <f>IF('Team Card'!$B$23="","",'Team Card'!$B$23)</f>
        <v>M Brew</v>
      </c>
      <c r="B60" s="58"/>
      <c r="C60" s="33"/>
      <c r="D60" s="33"/>
      <c r="E60" s="33"/>
      <c r="F60" s="33"/>
      <c r="G60" s="33"/>
      <c r="H60" s="33"/>
      <c r="I60" s="33"/>
      <c r="J60" s="34"/>
      <c r="K60" s="49"/>
      <c r="L60" s="66" t="s">
        <v>75</v>
      </c>
      <c r="M60" s="49">
        <v>0</v>
      </c>
      <c r="N60" s="49"/>
    </row>
    <row r="61" spans="1:14" ht="20.25" customHeight="1">
      <c r="A61" s="12" t="str">
        <f>IF('Team Card'!$B$24="","",'Team Card'!$B$24)</f>
        <v>D Finney</v>
      </c>
      <c r="B61" s="68"/>
      <c r="C61" s="69"/>
      <c r="D61" s="69"/>
      <c r="E61" s="69"/>
      <c r="F61" s="69"/>
      <c r="G61" s="69"/>
      <c r="H61" s="69"/>
      <c r="I61" s="69"/>
      <c r="J61" s="70"/>
      <c r="K61" s="49"/>
      <c r="L61" s="67" t="s">
        <v>75</v>
      </c>
      <c r="M61" s="49">
        <v>0</v>
      </c>
      <c r="N61" s="49"/>
    </row>
    <row r="62" spans="1:14" ht="20.25" customHeight="1">
      <c r="A62" s="22" t="str">
        <f>IF('Team Card'!$B$25="","",'Team Card'!$B$25)</f>
        <v>D Haber</v>
      </c>
      <c r="B62" s="58"/>
      <c r="C62" s="33"/>
      <c r="D62" s="33"/>
      <c r="E62" s="33"/>
      <c r="F62" s="33"/>
      <c r="G62" s="33"/>
      <c r="H62" s="33"/>
      <c r="I62" s="33"/>
      <c r="J62" s="34"/>
      <c r="K62" s="49"/>
      <c r="L62" s="66" t="s">
        <v>75</v>
      </c>
      <c r="M62" s="49">
        <v>0</v>
      </c>
      <c r="N62" s="49"/>
    </row>
    <row r="63" spans="1:14" ht="20.25" customHeight="1">
      <c r="A63" s="12" t="str">
        <f>IF('Team Card'!$B$26="","",'Team Card'!$B$26)</f>
        <v>Roger Manning</v>
      </c>
      <c r="B63" s="68"/>
      <c r="C63" s="69"/>
      <c r="D63" s="69"/>
      <c r="E63" s="69"/>
      <c r="F63" s="69"/>
      <c r="G63" s="69"/>
      <c r="H63" s="69"/>
      <c r="I63" s="69"/>
      <c r="J63" s="70"/>
      <c r="K63" s="49"/>
      <c r="L63" s="67" t="s">
        <v>75</v>
      </c>
      <c r="M63" s="49">
        <v>0</v>
      </c>
      <c r="N63" s="49"/>
    </row>
    <row r="64" spans="1:14" ht="20.25" customHeight="1">
      <c r="A64" s="22" t="str">
        <f>IF('Team Card'!$B$27="","",'Team Card'!$B$27)</f>
        <v>Chris Whalen</v>
      </c>
      <c r="B64" s="58"/>
      <c r="C64" s="33"/>
      <c r="D64" s="33"/>
      <c r="E64" s="33"/>
      <c r="F64" s="33"/>
      <c r="G64" s="33"/>
      <c r="H64" s="33"/>
      <c r="I64" s="33"/>
      <c r="J64" s="34"/>
      <c r="K64" s="49"/>
      <c r="L64" s="66" t="s">
        <v>75</v>
      </c>
      <c r="M64" s="49">
        <v>0</v>
      </c>
      <c r="N64" s="49"/>
    </row>
    <row r="65" spans="1:14" ht="20.25" customHeight="1">
      <c r="A65" s="12" t="str">
        <f>IF('Team Card'!$B$28="","",'Team Card'!$B$28)</f>
        <v>Rick Dohoney</v>
      </c>
      <c r="B65" s="68" t="str">
        <f>IF(OR(GameCard3[[#This Row],[PA]]&gt;0,$E$41="Win (FORFEIT)",L65="Yes"),1,"")</f>
        <v/>
      </c>
      <c r="C65" s="69"/>
      <c r="D65" s="69"/>
      <c r="E65" s="69"/>
      <c r="F65" s="69"/>
      <c r="G65" s="69"/>
      <c r="H65" s="69"/>
      <c r="I65" s="69"/>
      <c r="J65" s="70"/>
      <c r="K65" s="49"/>
      <c r="L65" s="67" t="s">
        <v>75</v>
      </c>
      <c r="M65" s="49">
        <v>0</v>
      </c>
      <c r="N65" s="49"/>
    </row>
    <row r="66" spans="1:14" ht="20.25" customHeight="1">
      <c r="A66" s="22" t="str">
        <f>IF('Team Card'!$B$29="","",'Team Card'!$B$29)</f>
        <v>S Natue</v>
      </c>
      <c r="B66" s="58" t="str">
        <f>IF(OR(GameCard3[[#This Row],[PA]]&gt;0,$E$41="Win (FORFEIT)",L66="Yes"),1,"")</f>
        <v/>
      </c>
      <c r="C66" s="33"/>
      <c r="D66" s="33"/>
      <c r="E66" s="33"/>
      <c r="F66" s="33"/>
      <c r="G66" s="33"/>
      <c r="H66" s="33"/>
      <c r="I66" s="33"/>
      <c r="J66" s="34"/>
      <c r="K66" s="49"/>
      <c r="L66" s="66" t="s">
        <v>75</v>
      </c>
      <c r="M66" s="49">
        <v>0</v>
      </c>
      <c r="N66" s="49"/>
    </row>
    <row r="67" spans="1:14" ht="20.25" customHeight="1">
      <c r="A67" s="12" t="str">
        <f>IF('Team Card'!$B$30="","",'Team Card'!$B$30)</f>
        <v>K Miksaucha</v>
      </c>
      <c r="B67" s="68" t="str">
        <f>IF(OR(GameCard3[[#This Row],[PA]]&gt;0,$E$41="Win (FORFEIT)",L67="Yes"),1,"")</f>
        <v/>
      </c>
      <c r="C67" s="69"/>
      <c r="D67" s="69"/>
      <c r="E67" s="69"/>
      <c r="F67" s="69"/>
      <c r="G67" s="69"/>
      <c r="H67" s="69"/>
      <c r="I67" s="69"/>
      <c r="J67" s="70"/>
      <c r="K67" s="49"/>
      <c r="L67" s="67" t="s">
        <v>75</v>
      </c>
      <c r="M67" s="49">
        <v>0</v>
      </c>
      <c r="N67" s="49"/>
    </row>
    <row r="68" spans="1:14" ht="20.25" customHeight="1" thickBot="1">
      <c r="A68" s="22" t="str">
        <f>IF('Team Card'!$B$31="","",'Team Card'!$B$31)</f>
        <v/>
      </c>
      <c r="B68" s="58" t="str">
        <f>IF(OR(GameCard3[[#This Row],[PA]]&gt;0,$E$41="Win (FORFEIT)",L68="Yes"),1,"")</f>
        <v/>
      </c>
      <c r="C68" s="33"/>
      <c r="D68" s="33"/>
      <c r="E68" s="33"/>
      <c r="F68" s="33"/>
      <c r="G68" s="33"/>
      <c r="H68" s="33"/>
      <c r="I68" s="33"/>
      <c r="J68" s="34"/>
      <c r="K68" s="49"/>
      <c r="L68" s="66" t="s">
        <v>75</v>
      </c>
      <c r="M68" s="49">
        <v>0</v>
      </c>
      <c r="N68" s="49"/>
    </row>
    <row r="69" spans="1:14" ht="20.25" customHeight="1">
      <c r="A69" s="43" t="s">
        <v>9</v>
      </c>
      <c r="B69" s="44">
        <f>IF(OR(GameCard3[[#This Row],[PA]]&gt;0,$E$41="Win (FORFEIT)",L69="Yes"),1,"")</f>
        <v>1</v>
      </c>
      <c r="C69" s="44">
        <f t="shared" ref="C69" si="1">SUM(C44:C68)</f>
        <v>34</v>
      </c>
      <c r="D69" s="45">
        <f t="shared" ref="D69" si="2">SUM(D44:D68)</f>
        <v>30</v>
      </c>
      <c r="E69" s="44">
        <f t="shared" ref="E69" si="3">SUM(E44:E68)</f>
        <v>15</v>
      </c>
      <c r="F69" s="44">
        <f t="shared" ref="F69" si="4">SUM(F44:F68)</f>
        <v>14</v>
      </c>
      <c r="G69" s="44">
        <f t="shared" ref="G69" si="5">SUM(G44:G68)</f>
        <v>12</v>
      </c>
      <c r="H69" s="44">
        <f t="shared" ref="H69" si="6">SUM(H44:H68)</f>
        <v>1</v>
      </c>
      <c r="I69" s="44">
        <f t="shared" ref="I69" si="7">SUM(I44:I68)</f>
        <v>3</v>
      </c>
      <c r="J69" s="46">
        <f t="shared" ref="J69" si="8">SUM(J44:J68)</f>
        <v>1</v>
      </c>
      <c r="K69" s="49"/>
      <c r="L69" s="49"/>
      <c r="M69" s="49">
        <v>0</v>
      </c>
      <c r="N69" s="49"/>
    </row>
    <row r="70" spans="1:14" ht="20.25" customHeight="1">
      <c r="A70" s="38"/>
      <c r="B70" s="38"/>
      <c r="C70" s="27"/>
      <c r="D70" s="27"/>
      <c r="E70" s="27"/>
      <c r="F70" s="38"/>
      <c r="G70" s="38"/>
      <c r="H70" s="38"/>
      <c r="I70" s="38"/>
      <c r="J70" s="38"/>
      <c r="K70" s="49"/>
      <c r="L70" s="49"/>
      <c r="M70" s="49">
        <v>0</v>
      </c>
      <c r="N70" s="49"/>
    </row>
    <row r="71" spans="1:14" ht="20.25" customHeight="1">
      <c r="A71" s="89" t="s">
        <v>19</v>
      </c>
      <c r="B71" s="89"/>
      <c r="C71" s="89"/>
      <c r="D71" s="89"/>
      <c r="E71" s="89"/>
      <c r="F71" s="89"/>
      <c r="G71" s="89"/>
      <c r="H71" s="89"/>
      <c r="I71" s="89"/>
      <c r="J71" s="89"/>
      <c r="K71" s="49"/>
      <c r="L71" s="49"/>
      <c r="M71" s="49">
        <v>0</v>
      </c>
      <c r="N71" s="49"/>
    </row>
    <row r="72" spans="1:14" ht="20.25" customHeight="1">
      <c r="A72" s="87"/>
      <c r="B72" s="88"/>
      <c r="C72" s="88"/>
      <c r="D72" s="88"/>
      <c r="E72" s="38"/>
      <c r="F72" s="38"/>
      <c r="G72" s="38"/>
      <c r="H72" s="38"/>
      <c r="I72" s="38"/>
      <c r="J72" s="38"/>
      <c r="K72" s="49"/>
      <c r="L72" s="49"/>
      <c r="M72" s="49">
        <v>0</v>
      </c>
      <c r="N72" s="49"/>
    </row>
    <row r="73" spans="1:14" ht="20.25" customHeight="1">
      <c r="A73" s="23" t="s">
        <v>13</v>
      </c>
      <c r="B73" s="85">
        <v>43243</v>
      </c>
      <c r="C73" s="85"/>
      <c r="D73" s="13" t="s">
        <v>37</v>
      </c>
      <c r="E73" s="86" t="s">
        <v>40</v>
      </c>
      <c r="F73" s="86"/>
      <c r="G73" s="23" t="s">
        <v>12</v>
      </c>
      <c r="H73" s="90" t="s">
        <v>77</v>
      </c>
      <c r="I73" s="90"/>
      <c r="J73" s="38"/>
      <c r="K73" s="48">
        <f>IF(OR(E73="Win",E73="Win (FORFEIT)"),1,0)</f>
        <v>1</v>
      </c>
      <c r="L73" s="49">
        <f>IF(OR(E73="Loss",E73="Loss (FORFEIT)"),1,0)</f>
        <v>0</v>
      </c>
      <c r="M73" s="49">
        <f>IF(B73&lt;&gt;"",1,0)</f>
        <v>1</v>
      </c>
      <c r="N73" s="49"/>
    </row>
    <row r="74" spans="1:14" ht="20.25" customHeight="1" thickBot="1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50"/>
      <c r="L74" s="49"/>
      <c r="M74" s="49">
        <v>0</v>
      </c>
      <c r="N74" s="49"/>
    </row>
    <row r="75" spans="1:14" ht="20.25" customHeight="1" thickBot="1">
      <c r="A75" s="40" t="s">
        <v>10</v>
      </c>
      <c r="B75" s="41" t="s">
        <v>4</v>
      </c>
      <c r="C75" s="41" t="s">
        <v>0</v>
      </c>
      <c r="D75" s="41" t="s">
        <v>1</v>
      </c>
      <c r="E75" s="41" t="s">
        <v>2</v>
      </c>
      <c r="F75" s="41" t="s">
        <v>5</v>
      </c>
      <c r="G75" s="41" t="s">
        <v>6</v>
      </c>
      <c r="H75" s="41" t="s">
        <v>11</v>
      </c>
      <c r="I75" s="41" t="s">
        <v>7</v>
      </c>
      <c r="J75" s="42" t="s">
        <v>8</v>
      </c>
      <c r="K75" s="49"/>
      <c r="L75" s="65" t="s">
        <v>72</v>
      </c>
      <c r="M75" s="49">
        <v>0</v>
      </c>
      <c r="N75" s="49"/>
    </row>
    <row r="76" spans="1:14" ht="20.25" customHeight="1">
      <c r="A76" s="22" t="str">
        <f>IF('Team Card'!$B$7="","",'Team Card'!$B$7)</f>
        <v>Brian Lawrence</v>
      </c>
      <c r="B76" s="58">
        <v>1</v>
      </c>
      <c r="C76" s="33">
        <v>4</v>
      </c>
      <c r="D76" s="33">
        <v>4</v>
      </c>
      <c r="E76" s="33">
        <v>1</v>
      </c>
      <c r="F76" s="33">
        <v>1</v>
      </c>
      <c r="G76" s="33"/>
      <c r="H76" s="33"/>
      <c r="I76" s="33"/>
      <c r="J76" s="34"/>
      <c r="K76" s="49"/>
      <c r="L76" s="66" t="s">
        <v>75</v>
      </c>
      <c r="M76" s="49">
        <v>0</v>
      </c>
      <c r="N76" s="49"/>
    </row>
    <row r="77" spans="1:14" ht="20.25" customHeight="1">
      <c r="A77" s="12" t="str">
        <f>IF('Team Card'!$B$8="","",'Team Card'!$B$8)</f>
        <v>Brian Molinaro</v>
      </c>
      <c r="B77" s="68">
        <v>1</v>
      </c>
      <c r="C77" s="69">
        <v>4</v>
      </c>
      <c r="D77" s="69">
        <v>4</v>
      </c>
      <c r="E77" s="69">
        <v>2</v>
      </c>
      <c r="F77" s="69">
        <v>2</v>
      </c>
      <c r="G77" s="69"/>
      <c r="H77" s="69"/>
      <c r="I77" s="69"/>
      <c r="J77" s="70"/>
      <c r="K77" s="49"/>
      <c r="L77" s="67" t="s">
        <v>75</v>
      </c>
      <c r="M77" s="49">
        <v>0</v>
      </c>
      <c r="N77" s="49"/>
    </row>
    <row r="78" spans="1:14" ht="20.25" customHeight="1">
      <c r="A78" s="22" t="str">
        <f>IF('Team Card'!$B$9="","",'Team Card'!$B$9)</f>
        <v>Nick Molinaro</v>
      </c>
      <c r="B78" s="58">
        <v>1</v>
      </c>
      <c r="C78" s="33">
        <v>4</v>
      </c>
      <c r="D78" s="33">
        <v>4</v>
      </c>
      <c r="E78" s="33">
        <v>2</v>
      </c>
      <c r="F78" s="33">
        <v>3</v>
      </c>
      <c r="G78" s="33"/>
      <c r="H78" s="33"/>
      <c r="I78" s="33"/>
      <c r="J78" s="34"/>
      <c r="K78" s="49"/>
      <c r="L78" s="66" t="s">
        <v>75</v>
      </c>
      <c r="M78" s="49">
        <v>0</v>
      </c>
      <c r="N78" s="49"/>
    </row>
    <row r="79" spans="1:14" ht="20.25" customHeight="1">
      <c r="A79" s="12" t="str">
        <f>IF('Team Card'!$B$10="","",'Team Card'!$B$10)</f>
        <v>E Braun</v>
      </c>
      <c r="B79" s="68"/>
      <c r="C79" s="69"/>
      <c r="D79" s="69"/>
      <c r="E79" s="69"/>
      <c r="F79" s="69"/>
      <c r="G79" s="69"/>
      <c r="H79" s="69"/>
      <c r="I79" s="69"/>
      <c r="J79" s="70"/>
      <c r="K79" s="49"/>
      <c r="L79" s="67" t="s">
        <v>75</v>
      </c>
      <c r="M79" s="49">
        <v>0</v>
      </c>
      <c r="N79" s="49"/>
    </row>
    <row r="80" spans="1:14" ht="20.25" customHeight="1">
      <c r="A80" s="22" t="str">
        <f>IF('Team Card'!$B$11="","",'Team Card'!$B$11)</f>
        <v>Kirk Daley</v>
      </c>
      <c r="B80" s="58">
        <v>1</v>
      </c>
      <c r="C80" s="33">
        <v>4</v>
      </c>
      <c r="D80" s="33">
        <v>4</v>
      </c>
      <c r="E80" s="33">
        <v>2</v>
      </c>
      <c r="F80" s="33">
        <v>2</v>
      </c>
      <c r="G80" s="33">
        <v>1</v>
      </c>
      <c r="H80" s="33"/>
      <c r="I80" s="33"/>
      <c r="J80" s="34"/>
      <c r="K80" s="49"/>
      <c r="L80" s="66" t="s">
        <v>75</v>
      </c>
      <c r="M80" s="49">
        <v>0</v>
      </c>
      <c r="N80" s="49"/>
    </row>
    <row r="81" spans="1:14" ht="20.25" customHeight="1">
      <c r="A81" s="12" t="str">
        <f>IF('Team Card'!$B$12="","",'Team Card'!$B$12)</f>
        <v>James Vecchiarello</v>
      </c>
      <c r="B81" s="68">
        <v>1</v>
      </c>
      <c r="C81" s="69">
        <v>4</v>
      </c>
      <c r="D81" s="69">
        <v>4</v>
      </c>
      <c r="E81" s="69">
        <v>3</v>
      </c>
      <c r="F81" s="69">
        <v>2</v>
      </c>
      <c r="G81" s="69">
        <v>3</v>
      </c>
      <c r="H81" s="69"/>
      <c r="I81" s="69"/>
      <c r="J81" s="70"/>
      <c r="K81" s="49"/>
      <c r="L81" s="67" t="s">
        <v>75</v>
      </c>
      <c r="M81" s="49">
        <v>0</v>
      </c>
      <c r="N81" s="49"/>
    </row>
    <row r="82" spans="1:14" ht="20.25" customHeight="1">
      <c r="A82" s="22" t="str">
        <f>IF('Team Card'!$B$13="","",'Team Card'!$B$13)</f>
        <v>Ron Mickell</v>
      </c>
      <c r="B82" s="58">
        <v>1</v>
      </c>
      <c r="C82" s="33">
        <v>4</v>
      </c>
      <c r="D82" s="33">
        <v>3</v>
      </c>
      <c r="E82" s="33">
        <v>1</v>
      </c>
      <c r="F82" s="33">
        <v>2</v>
      </c>
      <c r="G82" s="33"/>
      <c r="H82" s="33"/>
      <c r="I82" s="33">
        <v>1</v>
      </c>
      <c r="J82" s="34"/>
      <c r="K82" s="49"/>
      <c r="L82" s="66" t="s">
        <v>75</v>
      </c>
      <c r="M82" s="49">
        <v>0</v>
      </c>
      <c r="N82" s="49"/>
    </row>
    <row r="83" spans="1:14" ht="20.25" customHeight="1">
      <c r="A83" s="12" t="str">
        <f>IF('Team Card'!$B$14="","",'Team Card'!$B$14)</f>
        <v>J Cole</v>
      </c>
      <c r="B83" s="68"/>
      <c r="C83" s="69"/>
      <c r="D83" s="69"/>
      <c r="E83" s="69"/>
      <c r="F83" s="69"/>
      <c r="G83" s="69"/>
      <c r="H83" s="69"/>
      <c r="I83" s="69"/>
      <c r="J83" s="70"/>
      <c r="K83" s="49"/>
      <c r="L83" s="67" t="s">
        <v>75</v>
      </c>
      <c r="M83" s="49">
        <v>0</v>
      </c>
      <c r="N83" s="49"/>
    </row>
    <row r="84" spans="1:14" ht="20.25" customHeight="1">
      <c r="A84" s="22" t="str">
        <f>IF('Team Card'!$B$15="","",'Team Card'!$B$15)</f>
        <v>Kevin Gaboardi</v>
      </c>
      <c r="B84" s="58">
        <v>1</v>
      </c>
      <c r="C84" s="33">
        <v>3</v>
      </c>
      <c r="D84" s="33">
        <v>2</v>
      </c>
      <c r="E84" s="33">
        <v>0</v>
      </c>
      <c r="F84" s="33"/>
      <c r="G84" s="33"/>
      <c r="H84" s="33"/>
      <c r="I84" s="33">
        <v>1</v>
      </c>
      <c r="J84" s="34"/>
      <c r="K84" s="49"/>
      <c r="L84" s="66" t="s">
        <v>75</v>
      </c>
      <c r="M84" s="49">
        <v>0</v>
      </c>
      <c r="N84" s="49"/>
    </row>
    <row r="85" spans="1:14" ht="20.25" customHeight="1">
      <c r="A85" s="12" t="str">
        <f>IF('Team Card'!$B$16="","",'Team Card'!$B$16)</f>
        <v>Rich Durland</v>
      </c>
      <c r="B85" s="68">
        <v>1</v>
      </c>
      <c r="C85" s="69">
        <v>3</v>
      </c>
      <c r="D85" s="69">
        <v>3</v>
      </c>
      <c r="E85" s="69">
        <v>1</v>
      </c>
      <c r="F85" s="69"/>
      <c r="G85" s="69"/>
      <c r="H85" s="69"/>
      <c r="I85" s="69"/>
      <c r="J85" s="70"/>
      <c r="K85" s="49"/>
      <c r="L85" s="67" t="s">
        <v>75</v>
      </c>
      <c r="M85" s="49">
        <v>0</v>
      </c>
      <c r="N85" s="49"/>
    </row>
    <row r="86" spans="1:14" ht="20.25" customHeight="1">
      <c r="A86" s="22" t="str">
        <f>IF('Team Card'!$B$17="","",'Team Card'!$B$17)</f>
        <v>Andy Decker</v>
      </c>
      <c r="B86" s="58">
        <v>1</v>
      </c>
      <c r="C86" s="33">
        <v>4</v>
      </c>
      <c r="D86" s="33">
        <v>4</v>
      </c>
      <c r="E86" s="33">
        <v>2</v>
      </c>
      <c r="F86" s="33">
        <v>1</v>
      </c>
      <c r="G86" s="33">
        <v>3</v>
      </c>
      <c r="H86" s="33"/>
      <c r="I86" s="33"/>
      <c r="J86" s="34"/>
      <c r="K86" s="49"/>
      <c r="L86" s="66" t="s">
        <v>75</v>
      </c>
      <c r="M86" s="49">
        <v>0</v>
      </c>
      <c r="N86" s="49"/>
    </row>
    <row r="87" spans="1:14" ht="20.25" customHeight="1">
      <c r="A87" s="12" t="str">
        <f>IF('Team Card'!$B$18="","",'Team Card'!$B$18)</f>
        <v>Tyler Davis</v>
      </c>
      <c r="B87" s="68">
        <v>1</v>
      </c>
      <c r="C87" s="69">
        <v>4</v>
      </c>
      <c r="D87" s="69">
        <v>4</v>
      </c>
      <c r="E87" s="69">
        <v>3</v>
      </c>
      <c r="F87" s="69">
        <v>2</v>
      </c>
      <c r="G87" s="69">
        <v>2</v>
      </c>
      <c r="H87" s="69"/>
      <c r="I87" s="69"/>
      <c r="J87" s="70"/>
      <c r="K87" s="49"/>
      <c r="L87" s="67" t="s">
        <v>75</v>
      </c>
      <c r="M87" s="49">
        <v>0</v>
      </c>
      <c r="N87" s="49"/>
    </row>
    <row r="88" spans="1:14" ht="20.25" customHeight="1">
      <c r="A88" s="22" t="str">
        <f>IF('Team Card'!$B$19="","",'Team Card'!$B$19)</f>
        <v>Robbie Frey</v>
      </c>
      <c r="B88" s="58">
        <v>1</v>
      </c>
      <c r="C88" s="33">
        <v>3</v>
      </c>
      <c r="D88" s="33">
        <v>3</v>
      </c>
      <c r="E88" s="33">
        <v>0</v>
      </c>
      <c r="F88" s="33"/>
      <c r="G88" s="33"/>
      <c r="H88" s="33"/>
      <c r="I88" s="33"/>
      <c r="J88" s="34"/>
      <c r="K88" s="49"/>
      <c r="L88" s="66" t="s">
        <v>75</v>
      </c>
      <c r="M88" s="49">
        <v>0</v>
      </c>
      <c r="N88" s="49"/>
    </row>
    <row r="89" spans="1:14" ht="20.25" customHeight="1">
      <c r="A89" s="12" t="str">
        <f>IF('Team Card'!$B$20="","",'Team Card'!$B$20)</f>
        <v>Bobby Weaver</v>
      </c>
      <c r="B89" s="68">
        <v>1</v>
      </c>
      <c r="C89" s="69">
        <v>4</v>
      </c>
      <c r="D89" s="69">
        <v>4</v>
      </c>
      <c r="E89" s="69">
        <v>2</v>
      </c>
      <c r="F89" s="69"/>
      <c r="G89" s="69">
        <v>4</v>
      </c>
      <c r="H89" s="69"/>
      <c r="I89" s="69"/>
      <c r="J89" s="70"/>
      <c r="K89" s="49"/>
      <c r="L89" s="67" t="s">
        <v>75</v>
      </c>
      <c r="M89" s="49">
        <v>0</v>
      </c>
      <c r="N89" s="49"/>
    </row>
    <row r="90" spans="1:14" ht="20.25" customHeight="1">
      <c r="A90" s="22" t="str">
        <f>IF('Team Card'!$B$21="","",'Team Card'!$B$21)</f>
        <v>J Braun</v>
      </c>
      <c r="B90" s="58"/>
      <c r="C90" s="33"/>
      <c r="D90" s="33"/>
      <c r="E90" s="33"/>
      <c r="F90" s="33"/>
      <c r="G90" s="33"/>
      <c r="H90" s="33"/>
      <c r="I90" s="33"/>
      <c r="J90" s="34"/>
      <c r="K90" s="49"/>
      <c r="L90" s="66" t="s">
        <v>75</v>
      </c>
      <c r="M90" s="49">
        <v>0</v>
      </c>
      <c r="N90" s="49"/>
    </row>
    <row r="91" spans="1:14" ht="20.25" customHeight="1">
      <c r="A91" s="12" t="str">
        <f>IF('Team Card'!$B$22="","",'Team Card'!$B$22)</f>
        <v>Sean Bigham</v>
      </c>
      <c r="B91" s="68"/>
      <c r="C91" s="69"/>
      <c r="D91" s="69"/>
      <c r="E91" s="69"/>
      <c r="F91" s="69"/>
      <c r="G91" s="69"/>
      <c r="H91" s="69"/>
      <c r="I91" s="69"/>
      <c r="J91" s="70"/>
      <c r="K91" s="49"/>
      <c r="L91" s="67" t="s">
        <v>75</v>
      </c>
      <c r="M91" s="49">
        <v>0</v>
      </c>
      <c r="N91" s="49"/>
    </row>
    <row r="92" spans="1:14" ht="20.25" customHeight="1">
      <c r="A92" s="22" t="str">
        <f>IF('Team Card'!$B$23="","",'Team Card'!$B$23)</f>
        <v>M Brew</v>
      </c>
      <c r="B92" s="58"/>
      <c r="C92" s="33"/>
      <c r="D92" s="33"/>
      <c r="E92" s="33"/>
      <c r="F92" s="33"/>
      <c r="G92" s="33"/>
      <c r="H92" s="33"/>
      <c r="I92" s="33"/>
      <c r="J92" s="34"/>
      <c r="K92" s="49"/>
      <c r="L92" s="66" t="s">
        <v>75</v>
      </c>
      <c r="M92" s="49">
        <v>0</v>
      </c>
      <c r="N92" s="49"/>
    </row>
    <row r="93" spans="1:14" ht="20.25" customHeight="1">
      <c r="A93" s="12" t="str">
        <f>IF('Team Card'!$B$24="","",'Team Card'!$B$24)</f>
        <v>D Finney</v>
      </c>
      <c r="B93" s="68"/>
      <c r="C93" s="69"/>
      <c r="D93" s="69"/>
      <c r="E93" s="69"/>
      <c r="F93" s="69"/>
      <c r="G93" s="69"/>
      <c r="H93" s="69"/>
      <c r="I93" s="69"/>
      <c r="J93" s="70"/>
      <c r="K93" s="49"/>
      <c r="L93" s="67" t="s">
        <v>75</v>
      </c>
      <c r="M93" s="49">
        <v>0</v>
      </c>
      <c r="N93" s="49"/>
    </row>
    <row r="94" spans="1:14" ht="20.25" customHeight="1">
      <c r="A94" s="22" t="str">
        <f>IF('Team Card'!$B$25="","",'Team Card'!$B$25)</f>
        <v>D Haber</v>
      </c>
      <c r="B94" s="58"/>
      <c r="C94" s="33"/>
      <c r="D94" s="33"/>
      <c r="E94" s="33"/>
      <c r="F94" s="33"/>
      <c r="G94" s="33"/>
      <c r="H94" s="33"/>
      <c r="I94" s="33"/>
      <c r="J94" s="34"/>
      <c r="K94" s="49"/>
      <c r="L94" s="66" t="s">
        <v>75</v>
      </c>
      <c r="M94" s="49">
        <v>0</v>
      </c>
      <c r="N94" s="49"/>
    </row>
    <row r="95" spans="1:14" ht="20.25" customHeight="1">
      <c r="A95" s="12" t="str">
        <f>IF('Team Card'!$B$26="","",'Team Card'!$B$26)</f>
        <v>Roger Manning</v>
      </c>
      <c r="B95" s="68"/>
      <c r="C95" s="69"/>
      <c r="D95" s="69"/>
      <c r="E95" s="69"/>
      <c r="F95" s="69"/>
      <c r="G95" s="69"/>
      <c r="H95" s="69"/>
      <c r="I95" s="69"/>
      <c r="J95" s="70"/>
      <c r="K95" s="49"/>
      <c r="L95" s="67" t="s">
        <v>75</v>
      </c>
      <c r="M95" s="49">
        <v>0</v>
      </c>
      <c r="N95" s="49"/>
    </row>
    <row r="96" spans="1:14" ht="20.25" customHeight="1">
      <c r="A96" s="22" t="str">
        <f>IF('Team Card'!$B$27="","",'Team Card'!$B$27)</f>
        <v>Chris Whalen</v>
      </c>
      <c r="B96" s="58"/>
      <c r="C96" s="33"/>
      <c r="D96" s="33"/>
      <c r="E96" s="33"/>
      <c r="F96" s="33"/>
      <c r="G96" s="33"/>
      <c r="H96" s="33"/>
      <c r="I96" s="33"/>
      <c r="J96" s="34"/>
      <c r="K96" s="49"/>
      <c r="L96" s="66" t="s">
        <v>75</v>
      </c>
      <c r="M96" s="49">
        <v>0</v>
      </c>
      <c r="N96" s="49"/>
    </row>
    <row r="97" spans="1:14" ht="20.25" customHeight="1">
      <c r="A97" s="12" t="str">
        <f>IF('Team Card'!$B$28="","",'Team Card'!$B$28)</f>
        <v>Rick Dohoney</v>
      </c>
      <c r="B97" s="68"/>
      <c r="C97" s="69"/>
      <c r="D97" s="69"/>
      <c r="E97" s="69"/>
      <c r="F97" s="69"/>
      <c r="G97" s="69"/>
      <c r="H97" s="69"/>
      <c r="I97" s="69"/>
      <c r="J97" s="70"/>
      <c r="K97" s="49"/>
      <c r="L97" s="67" t="s">
        <v>75</v>
      </c>
      <c r="M97" s="49">
        <v>0</v>
      </c>
      <c r="N97" s="49"/>
    </row>
    <row r="98" spans="1:14" ht="20.25" customHeight="1">
      <c r="A98" s="22" t="str">
        <f>IF('Team Card'!$B$29="","",'Team Card'!$B$29)</f>
        <v>S Natue</v>
      </c>
      <c r="B98" s="58"/>
      <c r="C98" s="33"/>
      <c r="D98" s="33"/>
      <c r="E98" s="33"/>
      <c r="F98" s="33"/>
      <c r="G98" s="33"/>
      <c r="H98" s="33"/>
      <c r="I98" s="33"/>
      <c r="J98" s="34"/>
      <c r="K98" s="49"/>
      <c r="L98" s="66" t="s">
        <v>75</v>
      </c>
      <c r="M98" s="49">
        <v>0</v>
      </c>
      <c r="N98" s="49"/>
    </row>
    <row r="99" spans="1:14" ht="20.25" customHeight="1">
      <c r="A99" s="12" t="str">
        <f>IF('Team Card'!$B$30="","",'Team Card'!$B$30)</f>
        <v>K Miksaucha</v>
      </c>
      <c r="B99" s="68" t="str">
        <f>IF(OR(GameCard4[[#This Row],[PA]]&gt;0,$E$73="Win (FORFEIT)",L99="Yes"),1,"")</f>
        <v/>
      </c>
      <c r="C99" s="69"/>
      <c r="D99" s="69"/>
      <c r="E99" s="69"/>
      <c r="F99" s="69"/>
      <c r="G99" s="69"/>
      <c r="H99" s="69"/>
      <c r="I99" s="69"/>
      <c r="J99" s="70"/>
      <c r="K99" s="49"/>
      <c r="L99" s="67" t="s">
        <v>75</v>
      </c>
      <c r="M99" s="49">
        <v>0</v>
      </c>
      <c r="N99" s="49"/>
    </row>
    <row r="100" spans="1:14" ht="20.25" customHeight="1" thickBot="1">
      <c r="A100" s="22" t="str">
        <f>IF('Team Card'!$B$31="","",'Team Card'!$B$31)</f>
        <v/>
      </c>
      <c r="B100" s="58" t="str">
        <f>IF(OR(GameCard4[[#This Row],[PA]]&gt;0,$E$73="Win (FORFEIT)",L100="Yes"),1,"")</f>
        <v/>
      </c>
      <c r="C100" s="33"/>
      <c r="D100" s="33"/>
      <c r="E100" s="33"/>
      <c r="F100" s="33"/>
      <c r="G100" s="33"/>
      <c r="H100" s="33"/>
      <c r="I100" s="33"/>
      <c r="J100" s="34"/>
      <c r="K100" s="49"/>
      <c r="L100" s="66" t="s">
        <v>75</v>
      </c>
      <c r="M100" s="49">
        <v>0</v>
      </c>
      <c r="N100" s="49"/>
    </row>
    <row r="101" spans="1:14" ht="20.25" customHeight="1">
      <c r="A101" s="43" t="s">
        <v>9</v>
      </c>
      <c r="B101" s="44">
        <f>IF(OR(GameCard4[[#This Row],[PA]]&gt;0,$E$73="Win (FORFEIT)",L101="Yes"),1,"")</f>
        <v>1</v>
      </c>
      <c r="C101" s="44">
        <f t="shared" ref="C101" si="9">SUM(C76:C100)</f>
        <v>45</v>
      </c>
      <c r="D101" s="45">
        <f t="shared" ref="D101" si="10">SUM(D76:D100)</f>
        <v>43</v>
      </c>
      <c r="E101" s="44">
        <f t="shared" ref="E101" si="11">SUM(E76:E100)</f>
        <v>19</v>
      </c>
      <c r="F101" s="44">
        <f t="shared" ref="F101" si="12">SUM(F76:F100)</f>
        <v>15</v>
      </c>
      <c r="G101" s="44">
        <f t="shared" ref="G101" si="13">SUM(G76:G100)</f>
        <v>13</v>
      </c>
      <c r="H101" s="44">
        <f t="shared" ref="H101" si="14">SUM(H76:H100)</f>
        <v>0</v>
      </c>
      <c r="I101" s="44">
        <f t="shared" ref="I101" si="15">SUM(I76:I100)</f>
        <v>2</v>
      </c>
      <c r="J101" s="46">
        <f t="shared" ref="J101" si="16">SUM(J76:J100)</f>
        <v>0</v>
      </c>
      <c r="K101" s="49"/>
      <c r="L101" s="49"/>
      <c r="M101" s="49">
        <v>0</v>
      </c>
      <c r="N101" s="49"/>
    </row>
    <row r="102" spans="1:14" ht="20.25" customHeight="1">
      <c r="A102" s="38"/>
      <c r="B102" s="38"/>
      <c r="C102" s="27"/>
      <c r="D102" s="27"/>
      <c r="E102" s="27"/>
      <c r="F102" s="38"/>
      <c r="G102" s="38"/>
      <c r="H102" s="38"/>
      <c r="I102" s="38"/>
      <c r="J102" s="38"/>
      <c r="K102" s="49"/>
      <c r="L102" s="49"/>
      <c r="M102" s="49">
        <v>0</v>
      </c>
      <c r="N102" s="49"/>
    </row>
    <row r="103" spans="1:14" ht="20.25" customHeight="1">
      <c r="A103" s="89" t="s">
        <v>20</v>
      </c>
      <c r="B103" s="89"/>
      <c r="C103" s="89"/>
      <c r="D103" s="89"/>
      <c r="E103" s="89"/>
      <c r="F103" s="89"/>
      <c r="G103" s="89"/>
      <c r="H103" s="89"/>
      <c r="I103" s="89"/>
      <c r="J103" s="89"/>
      <c r="K103" s="49"/>
      <c r="L103" s="49"/>
      <c r="M103" s="49">
        <v>0</v>
      </c>
      <c r="N103" s="49"/>
    </row>
    <row r="104" spans="1:14" ht="20.25" customHeight="1">
      <c r="A104" s="87"/>
      <c r="B104" s="88"/>
      <c r="C104" s="88"/>
      <c r="D104" s="88"/>
      <c r="E104" s="38"/>
      <c r="F104" s="38"/>
      <c r="G104" s="38"/>
      <c r="H104" s="38"/>
      <c r="I104" s="38"/>
      <c r="J104" s="38"/>
      <c r="K104" s="49"/>
      <c r="L104" s="49"/>
      <c r="M104" s="49">
        <v>0</v>
      </c>
      <c r="N104" s="49"/>
    </row>
    <row r="105" spans="1:14" ht="20.25" customHeight="1">
      <c r="A105" s="23" t="s">
        <v>13</v>
      </c>
      <c r="B105" s="85">
        <v>43244</v>
      </c>
      <c r="C105" s="85"/>
      <c r="D105" s="13" t="s">
        <v>37</v>
      </c>
      <c r="E105" s="86" t="s">
        <v>40</v>
      </c>
      <c r="F105" s="86"/>
      <c r="G105" s="23" t="s">
        <v>12</v>
      </c>
      <c r="H105" s="90" t="s">
        <v>79</v>
      </c>
      <c r="I105" s="90"/>
      <c r="J105" s="38"/>
      <c r="K105" s="48">
        <f>IF(OR(E105="Win",E105="Win (FORFEIT)"),1,0)</f>
        <v>1</v>
      </c>
      <c r="L105" s="49">
        <f>IF(OR(E105="Loss",E105="Loss (FORFEIT)"),1,0)</f>
        <v>0</v>
      </c>
      <c r="M105" s="49">
        <f>IF(B105&lt;&gt;"",1,0)</f>
        <v>1</v>
      </c>
      <c r="N105" s="49"/>
    </row>
    <row r="106" spans="1:14" ht="20.25" customHeight="1" thickBot="1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50"/>
      <c r="L106" s="49"/>
      <c r="M106" s="49">
        <v>0</v>
      </c>
      <c r="N106" s="49"/>
    </row>
    <row r="107" spans="1:14" ht="20.25" customHeight="1" thickBot="1">
      <c r="A107" s="40" t="s">
        <v>10</v>
      </c>
      <c r="B107" s="41" t="s">
        <v>4</v>
      </c>
      <c r="C107" s="41" t="s">
        <v>0</v>
      </c>
      <c r="D107" s="41" t="s">
        <v>1</v>
      </c>
      <c r="E107" s="41" t="s">
        <v>2</v>
      </c>
      <c r="F107" s="41" t="s">
        <v>5</v>
      </c>
      <c r="G107" s="41" t="s">
        <v>6</v>
      </c>
      <c r="H107" s="41" t="s">
        <v>11</v>
      </c>
      <c r="I107" s="41" t="s">
        <v>7</v>
      </c>
      <c r="J107" s="42" t="s">
        <v>8</v>
      </c>
      <c r="K107" s="49"/>
      <c r="L107" s="65" t="s">
        <v>72</v>
      </c>
      <c r="M107" s="49">
        <v>0</v>
      </c>
      <c r="N107" s="49"/>
    </row>
    <row r="108" spans="1:14" ht="20.25" customHeight="1">
      <c r="A108" s="22" t="str">
        <f>IF('Team Card'!$B$7="","",'Team Card'!$B$7)</f>
        <v>Brian Lawrence</v>
      </c>
      <c r="B108" s="58">
        <v>1</v>
      </c>
      <c r="C108" s="33">
        <v>5</v>
      </c>
      <c r="D108" s="33">
        <v>2</v>
      </c>
      <c r="E108" s="33">
        <v>1</v>
      </c>
      <c r="F108" s="33">
        <v>3</v>
      </c>
      <c r="G108" s="33">
        <v>3</v>
      </c>
      <c r="H108" s="33"/>
      <c r="I108" s="33">
        <v>3</v>
      </c>
      <c r="J108" s="34"/>
      <c r="K108" s="49"/>
      <c r="L108" s="66" t="s">
        <v>75</v>
      </c>
      <c r="M108" s="49">
        <v>0</v>
      </c>
      <c r="N108" s="49"/>
    </row>
    <row r="109" spans="1:14" ht="20.25" customHeight="1">
      <c r="A109" s="12" t="str">
        <f>IF('Team Card'!$B$8="","",'Team Card'!$B$8)</f>
        <v>Brian Molinaro</v>
      </c>
      <c r="B109" s="68">
        <v>1</v>
      </c>
      <c r="C109" s="69">
        <v>5</v>
      </c>
      <c r="D109" s="69">
        <v>3</v>
      </c>
      <c r="E109" s="69">
        <v>0</v>
      </c>
      <c r="F109" s="69">
        <v>2</v>
      </c>
      <c r="G109" s="69">
        <v>1</v>
      </c>
      <c r="H109" s="69"/>
      <c r="I109" s="69">
        <v>2</v>
      </c>
      <c r="J109" s="70"/>
      <c r="K109" s="49"/>
      <c r="L109" s="67" t="s">
        <v>75</v>
      </c>
      <c r="M109" s="49">
        <v>0</v>
      </c>
      <c r="N109" s="49"/>
    </row>
    <row r="110" spans="1:14" ht="20.25" customHeight="1">
      <c r="A110" s="22" t="str">
        <f>IF('Team Card'!$B$9="","",'Team Card'!$B$9)</f>
        <v>Nick Molinaro</v>
      </c>
      <c r="B110" s="58">
        <v>1</v>
      </c>
      <c r="C110" s="33">
        <v>5</v>
      </c>
      <c r="D110" s="33">
        <v>4</v>
      </c>
      <c r="E110" s="33">
        <v>1</v>
      </c>
      <c r="F110" s="33">
        <v>1</v>
      </c>
      <c r="G110" s="33"/>
      <c r="H110" s="33"/>
      <c r="I110" s="33">
        <v>1</v>
      </c>
      <c r="J110" s="34"/>
      <c r="K110" s="49"/>
      <c r="L110" s="66" t="s">
        <v>75</v>
      </c>
      <c r="M110" s="49">
        <v>0</v>
      </c>
      <c r="N110" s="49"/>
    </row>
    <row r="111" spans="1:14" ht="20.25" customHeight="1">
      <c r="A111" s="12" t="str">
        <f>IF('Team Card'!$B$10="","",'Team Card'!$B$10)</f>
        <v>E Braun</v>
      </c>
      <c r="B111" s="68"/>
      <c r="C111" s="69"/>
      <c r="D111" s="69"/>
      <c r="E111" s="69"/>
      <c r="F111" s="69"/>
      <c r="G111" s="69"/>
      <c r="H111" s="69"/>
      <c r="I111" s="69"/>
      <c r="J111" s="70"/>
      <c r="K111" s="49"/>
      <c r="L111" s="67" t="s">
        <v>75</v>
      </c>
      <c r="M111" s="49">
        <v>0</v>
      </c>
      <c r="N111" s="49"/>
    </row>
    <row r="112" spans="1:14" ht="20.25" customHeight="1">
      <c r="A112" s="22" t="str">
        <f>IF('Team Card'!$B$11="","",'Team Card'!$B$11)</f>
        <v>Kirk Daley</v>
      </c>
      <c r="B112" s="58">
        <v>1</v>
      </c>
      <c r="C112" s="33">
        <v>5</v>
      </c>
      <c r="D112" s="33">
        <v>4</v>
      </c>
      <c r="E112" s="33">
        <v>1</v>
      </c>
      <c r="F112" s="33">
        <v>2</v>
      </c>
      <c r="G112" s="33">
        <v>2</v>
      </c>
      <c r="H112" s="33"/>
      <c r="I112" s="33">
        <v>1</v>
      </c>
      <c r="J112" s="34"/>
      <c r="K112" s="49"/>
      <c r="L112" s="66" t="s">
        <v>75</v>
      </c>
      <c r="M112" s="49">
        <v>0</v>
      </c>
      <c r="N112" s="49"/>
    </row>
    <row r="113" spans="1:14" ht="20.25" customHeight="1">
      <c r="A113" s="12" t="str">
        <f>IF('Team Card'!$B$12="","",'Team Card'!$B$12)</f>
        <v>James Vecchiarello</v>
      </c>
      <c r="B113" s="68">
        <v>1</v>
      </c>
      <c r="C113" s="69">
        <v>5</v>
      </c>
      <c r="D113" s="69">
        <v>3</v>
      </c>
      <c r="E113" s="69">
        <v>3</v>
      </c>
      <c r="F113" s="69">
        <v>3</v>
      </c>
      <c r="G113" s="69">
        <v>1</v>
      </c>
      <c r="H113" s="69">
        <v>1</v>
      </c>
      <c r="I113" s="69">
        <v>1</v>
      </c>
      <c r="J113" s="70"/>
      <c r="K113" s="49"/>
      <c r="L113" s="67" t="s">
        <v>75</v>
      </c>
      <c r="M113" s="49">
        <v>0</v>
      </c>
      <c r="N113" s="49"/>
    </row>
    <row r="114" spans="1:14" ht="20.25" customHeight="1">
      <c r="A114" s="22" t="str">
        <f>IF('Team Card'!$B$13="","",'Team Card'!$B$13)</f>
        <v>Ron Mickell</v>
      </c>
      <c r="B114" s="58"/>
      <c r="C114" s="33"/>
      <c r="D114" s="33"/>
      <c r="E114" s="33"/>
      <c r="F114" s="33"/>
      <c r="G114" s="33"/>
      <c r="H114" s="33"/>
      <c r="I114" s="33"/>
      <c r="J114" s="34"/>
      <c r="K114" s="49"/>
      <c r="L114" s="66" t="s">
        <v>75</v>
      </c>
      <c r="M114" s="49">
        <v>0</v>
      </c>
      <c r="N114" s="49"/>
    </row>
    <row r="115" spans="1:14" ht="20.25" customHeight="1">
      <c r="A115" s="12" t="str">
        <f>IF('Team Card'!$B$14="","",'Team Card'!$B$14)</f>
        <v>J Cole</v>
      </c>
      <c r="B115" s="68"/>
      <c r="C115" s="69"/>
      <c r="D115" s="69"/>
      <c r="E115" s="69"/>
      <c r="F115" s="69"/>
      <c r="G115" s="69"/>
      <c r="H115" s="69"/>
      <c r="I115" s="69"/>
      <c r="J115" s="70"/>
      <c r="K115" s="49"/>
      <c r="L115" s="67" t="s">
        <v>75</v>
      </c>
      <c r="M115" s="49">
        <v>0</v>
      </c>
      <c r="N115" s="49"/>
    </row>
    <row r="116" spans="1:14" ht="20.25" customHeight="1">
      <c r="A116" s="22" t="str">
        <f>IF('Team Card'!$B$15="","",'Team Card'!$B$15)</f>
        <v>Kevin Gaboardi</v>
      </c>
      <c r="B116" s="58">
        <v>1</v>
      </c>
      <c r="C116" s="33">
        <v>4</v>
      </c>
      <c r="D116" s="33">
        <v>4</v>
      </c>
      <c r="E116" s="33">
        <v>2</v>
      </c>
      <c r="F116" s="33">
        <v>1</v>
      </c>
      <c r="G116" s="33"/>
      <c r="H116" s="33"/>
      <c r="I116" s="33"/>
      <c r="J116" s="34"/>
      <c r="K116" s="49"/>
      <c r="L116" s="66" t="s">
        <v>75</v>
      </c>
      <c r="M116" s="49">
        <v>0</v>
      </c>
      <c r="N116" s="49"/>
    </row>
    <row r="117" spans="1:14" ht="20.25" customHeight="1">
      <c r="A117" s="12" t="str">
        <f>IF('Team Card'!$B$16="","",'Team Card'!$B$16)</f>
        <v>Rich Durland</v>
      </c>
      <c r="B117" s="68">
        <v>1</v>
      </c>
      <c r="C117" s="69">
        <v>4</v>
      </c>
      <c r="D117" s="69">
        <v>2</v>
      </c>
      <c r="E117" s="69">
        <v>2</v>
      </c>
      <c r="F117" s="69">
        <v>2</v>
      </c>
      <c r="G117" s="69"/>
      <c r="H117" s="69"/>
      <c r="I117" s="69">
        <v>2</v>
      </c>
      <c r="J117" s="70"/>
      <c r="K117" s="49"/>
      <c r="L117" s="67" t="s">
        <v>75</v>
      </c>
      <c r="M117" s="49">
        <v>0</v>
      </c>
      <c r="N117" s="49"/>
    </row>
    <row r="118" spans="1:14" ht="20.25" customHeight="1">
      <c r="A118" s="22" t="str">
        <f>IF('Team Card'!$B$17="","",'Team Card'!$B$17)</f>
        <v>Andy Decker</v>
      </c>
      <c r="B118" s="58"/>
      <c r="C118" s="33"/>
      <c r="D118" s="33"/>
      <c r="E118" s="33"/>
      <c r="F118" s="33"/>
      <c r="G118" s="33"/>
      <c r="H118" s="33"/>
      <c r="I118" s="33"/>
      <c r="J118" s="34"/>
      <c r="K118" s="49"/>
      <c r="L118" s="66" t="s">
        <v>75</v>
      </c>
      <c r="M118" s="49">
        <v>0</v>
      </c>
      <c r="N118" s="49"/>
    </row>
    <row r="119" spans="1:14" ht="20.25" customHeight="1">
      <c r="A119" s="12" t="str">
        <f>IF('Team Card'!$B$18="","",'Team Card'!$B$18)</f>
        <v>Tyler Davis</v>
      </c>
      <c r="B119" s="68">
        <v>1</v>
      </c>
      <c r="C119" s="69">
        <v>5</v>
      </c>
      <c r="D119" s="69">
        <v>4</v>
      </c>
      <c r="E119" s="69">
        <v>3</v>
      </c>
      <c r="F119" s="69">
        <v>2</v>
      </c>
      <c r="G119" s="69">
        <v>4</v>
      </c>
      <c r="H119" s="69"/>
      <c r="I119" s="69">
        <v>1</v>
      </c>
      <c r="J119" s="70"/>
      <c r="K119" s="49"/>
      <c r="L119" s="67" t="s">
        <v>75</v>
      </c>
      <c r="M119" s="49">
        <v>0</v>
      </c>
      <c r="N119" s="49"/>
    </row>
    <row r="120" spans="1:14" ht="20.25" customHeight="1">
      <c r="A120" s="22" t="str">
        <f>IF('Team Card'!$B$19="","",'Team Card'!$B$19)</f>
        <v>Robbie Frey</v>
      </c>
      <c r="B120" s="58">
        <v>1</v>
      </c>
      <c r="C120" s="33">
        <v>4</v>
      </c>
      <c r="D120" s="33">
        <v>4</v>
      </c>
      <c r="E120" s="33">
        <v>1</v>
      </c>
      <c r="F120" s="33">
        <v>1</v>
      </c>
      <c r="G120" s="33"/>
      <c r="H120" s="33"/>
      <c r="I120" s="33"/>
      <c r="J120" s="34"/>
      <c r="K120" s="49"/>
      <c r="L120" s="66" t="s">
        <v>75</v>
      </c>
      <c r="M120" s="49">
        <v>0</v>
      </c>
      <c r="N120" s="49"/>
    </row>
    <row r="121" spans="1:14" ht="20.25" customHeight="1">
      <c r="A121" s="12" t="str">
        <f>IF('Team Card'!$B$20="","",'Team Card'!$B$20)</f>
        <v>Bobby Weaver</v>
      </c>
      <c r="B121" s="68">
        <v>1</v>
      </c>
      <c r="C121" s="69">
        <v>4</v>
      </c>
      <c r="D121" s="69">
        <v>2</v>
      </c>
      <c r="E121" s="69">
        <v>1</v>
      </c>
      <c r="F121" s="69">
        <v>0</v>
      </c>
      <c r="G121" s="69">
        <v>2</v>
      </c>
      <c r="H121" s="69">
        <v>1</v>
      </c>
      <c r="I121" s="69">
        <v>1</v>
      </c>
      <c r="J121" s="70"/>
      <c r="K121" s="49"/>
      <c r="L121" s="67" t="s">
        <v>75</v>
      </c>
      <c r="M121" s="49">
        <v>0</v>
      </c>
      <c r="N121" s="49"/>
    </row>
    <row r="122" spans="1:14" ht="20.25" customHeight="1">
      <c r="A122" s="22" t="str">
        <f>IF('Team Card'!$B$21="","",'Team Card'!$B$21)</f>
        <v>J Braun</v>
      </c>
      <c r="B122" s="58"/>
      <c r="C122" s="33"/>
      <c r="D122" s="33"/>
      <c r="E122" s="33"/>
      <c r="F122" s="33"/>
      <c r="G122" s="33"/>
      <c r="H122" s="33"/>
      <c r="I122" s="33"/>
      <c r="J122" s="34"/>
      <c r="K122" s="49"/>
      <c r="L122" s="66" t="s">
        <v>75</v>
      </c>
      <c r="M122" s="49">
        <v>0</v>
      </c>
      <c r="N122" s="49"/>
    </row>
    <row r="123" spans="1:14" ht="20.25" customHeight="1">
      <c r="A123" s="12" t="str">
        <f>IF('Team Card'!$B$22="","",'Team Card'!$B$22)</f>
        <v>Sean Bigham</v>
      </c>
      <c r="B123" s="68">
        <v>1</v>
      </c>
      <c r="C123" s="69">
        <v>4</v>
      </c>
      <c r="D123" s="69">
        <v>4</v>
      </c>
      <c r="E123" s="69">
        <v>0</v>
      </c>
      <c r="F123" s="69">
        <v>2</v>
      </c>
      <c r="G123" s="69">
        <v>1</v>
      </c>
      <c r="H123" s="69"/>
      <c r="I123" s="69"/>
      <c r="J123" s="70"/>
      <c r="K123" s="49"/>
      <c r="L123" s="67" t="s">
        <v>75</v>
      </c>
      <c r="M123" s="49">
        <v>0</v>
      </c>
      <c r="N123" s="49"/>
    </row>
    <row r="124" spans="1:14" ht="20.25" customHeight="1">
      <c r="A124" s="22" t="str">
        <f>IF('Team Card'!$B$23="","",'Team Card'!$B$23)</f>
        <v>M Brew</v>
      </c>
      <c r="B124" s="58"/>
      <c r="C124" s="33"/>
      <c r="D124" s="33"/>
      <c r="E124" s="33"/>
      <c r="F124" s="33"/>
      <c r="G124" s="33"/>
      <c r="H124" s="33"/>
      <c r="I124" s="33"/>
      <c r="J124" s="34"/>
      <c r="K124" s="49"/>
      <c r="L124" s="66" t="s">
        <v>75</v>
      </c>
      <c r="M124" s="49">
        <v>0</v>
      </c>
      <c r="N124" s="49"/>
    </row>
    <row r="125" spans="1:14" ht="20.25" customHeight="1">
      <c r="A125" s="12" t="str">
        <f>IF('Team Card'!$B$24="","",'Team Card'!$B$24)</f>
        <v>D Finney</v>
      </c>
      <c r="B125" s="68"/>
      <c r="C125" s="69"/>
      <c r="D125" s="69"/>
      <c r="E125" s="69"/>
      <c r="F125" s="69"/>
      <c r="G125" s="69"/>
      <c r="H125" s="69"/>
      <c r="I125" s="69"/>
      <c r="J125" s="70"/>
      <c r="K125" s="49"/>
      <c r="L125" s="67" t="s">
        <v>75</v>
      </c>
      <c r="M125" s="49">
        <v>0</v>
      </c>
      <c r="N125" s="49"/>
    </row>
    <row r="126" spans="1:14" ht="20.25" customHeight="1">
      <c r="A126" s="22" t="str">
        <f>IF('Team Card'!$B$25="","",'Team Card'!$B$25)</f>
        <v>D Haber</v>
      </c>
      <c r="B126" s="58"/>
      <c r="C126" s="33"/>
      <c r="D126" s="33"/>
      <c r="E126" s="33"/>
      <c r="F126" s="33"/>
      <c r="G126" s="33"/>
      <c r="H126" s="33"/>
      <c r="I126" s="33"/>
      <c r="J126" s="34"/>
      <c r="K126" s="49"/>
      <c r="L126" s="66" t="s">
        <v>75</v>
      </c>
      <c r="M126" s="49">
        <v>0</v>
      </c>
      <c r="N126" s="49"/>
    </row>
    <row r="127" spans="1:14" ht="20.25" customHeight="1">
      <c r="A127" s="12" t="str">
        <f>IF('Team Card'!$B$26="","",'Team Card'!$B$26)</f>
        <v>Roger Manning</v>
      </c>
      <c r="B127" s="68"/>
      <c r="C127" s="69"/>
      <c r="D127" s="69"/>
      <c r="E127" s="69"/>
      <c r="F127" s="69"/>
      <c r="G127" s="69"/>
      <c r="H127" s="69"/>
      <c r="I127" s="69"/>
      <c r="J127" s="70"/>
      <c r="K127" s="49"/>
      <c r="L127" s="67" t="s">
        <v>75</v>
      </c>
      <c r="M127" s="49">
        <v>0</v>
      </c>
      <c r="N127" s="49"/>
    </row>
    <row r="128" spans="1:14" ht="20.25" customHeight="1">
      <c r="A128" s="22" t="str">
        <f>IF('Team Card'!$B$27="","",'Team Card'!$B$27)</f>
        <v>Chris Whalen</v>
      </c>
      <c r="B128" s="58"/>
      <c r="C128" s="33"/>
      <c r="D128" s="33"/>
      <c r="E128" s="33"/>
      <c r="F128" s="33"/>
      <c r="G128" s="33"/>
      <c r="H128" s="33"/>
      <c r="I128" s="33"/>
      <c r="J128" s="34"/>
      <c r="K128" s="49"/>
      <c r="L128" s="66" t="s">
        <v>75</v>
      </c>
      <c r="M128" s="49">
        <v>0</v>
      </c>
      <c r="N128" s="49"/>
    </row>
    <row r="129" spans="1:14" ht="20.25" customHeight="1">
      <c r="A129" s="12" t="str">
        <f>IF('Team Card'!$B$28="","",'Team Card'!$B$28)</f>
        <v>Rick Dohoney</v>
      </c>
      <c r="B129" s="68"/>
      <c r="C129" s="69"/>
      <c r="D129" s="69"/>
      <c r="E129" s="69"/>
      <c r="F129" s="69"/>
      <c r="G129" s="69"/>
      <c r="H129" s="69"/>
      <c r="I129" s="69"/>
      <c r="J129" s="70"/>
      <c r="K129" s="49"/>
      <c r="L129" s="67" t="s">
        <v>75</v>
      </c>
      <c r="M129" s="49">
        <v>0</v>
      </c>
      <c r="N129" s="49"/>
    </row>
    <row r="130" spans="1:14" ht="20.25" customHeight="1">
      <c r="A130" s="22" t="str">
        <f>IF('Team Card'!$B$29="","",'Team Card'!$B$29)</f>
        <v>S Natue</v>
      </c>
      <c r="B130" s="58"/>
      <c r="C130" s="33"/>
      <c r="D130" s="33"/>
      <c r="E130" s="33"/>
      <c r="F130" s="33"/>
      <c r="G130" s="33"/>
      <c r="H130" s="33"/>
      <c r="I130" s="33"/>
      <c r="J130" s="34"/>
      <c r="K130" s="49"/>
      <c r="L130" s="66" t="s">
        <v>75</v>
      </c>
      <c r="M130" s="49">
        <v>0</v>
      </c>
      <c r="N130" s="49"/>
    </row>
    <row r="131" spans="1:14" ht="20.25" customHeight="1">
      <c r="A131" s="12" t="str">
        <f>IF('Team Card'!$B$30="","",'Team Card'!$B$30)</f>
        <v>K Miksaucha</v>
      </c>
      <c r="B131" s="68" t="str">
        <f>IF(OR(GameCard5[[#This Row],[PA]]&gt;0,$E$105="Win (FORFEIT)",L131="Yes"),1,"")</f>
        <v/>
      </c>
      <c r="C131" s="69"/>
      <c r="D131" s="69"/>
      <c r="E131" s="69"/>
      <c r="F131" s="69"/>
      <c r="G131" s="69"/>
      <c r="H131" s="69"/>
      <c r="I131" s="69"/>
      <c r="J131" s="70"/>
      <c r="K131" s="49"/>
      <c r="L131" s="67" t="s">
        <v>75</v>
      </c>
      <c r="M131" s="49">
        <v>0</v>
      </c>
      <c r="N131" s="49"/>
    </row>
    <row r="132" spans="1:14" ht="20.25" customHeight="1" thickBot="1">
      <c r="A132" s="22" t="str">
        <f>IF('Team Card'!$B$31="","",'Team Card'!$B$31)</f>
        <v/>
      </c>
      <c r="B132" s="58" t="str">
        <f>IF(OR(GameCard5[[#This Row],[PA]]&gt;0,$E$105="Win (FORFEIT)",L132="Yes"),1,"")</f>
        <v/>
      </c>
      <c r="C132" s="33"/>
      <c r="D132" s="33"/>
      <c r="E132" s="33"/>
      <c r="F132" s="33"/>
      <c r="G132" s="33"/>
      <c r="H132" s="33"/>
      <c r="I132" s="33"/>
      <c r="J132" s="34"/>
      <c r="K132" s="49"/>
      <c r="L132" s="66" t="s">
        <v>75</v>
      </c>
      <c r="M132" s="49">
        <v>0</v>
      </c>
      <c r="N132" s="49"/>
    </row>
    <row r="133" spans="1:14" ht="20.25" customHeight="1">
      <c r="A133" s="43" t="s">
        <v>9</v>
      </c>
      <c r="B133" s="44">
        <f>IF(OR(GameCard5[[#This Row],[PA]]&gt;0,$E$105="Win (FORFEIT)",L133="Yes"),1,"")</f>
        <v>1</v>
      </c>
      <c r="C133" s="44">
        <f t="shared" ref="C133" si="17">SUM(C108:C132)</f>
        <v>50</v>
      </c>
      <c r="D133" s="45">
        <f t="shared" ref="D133" si="18">SUM(D108:D132)</f>
        <v>36</v>
      </c>
      <c r="E133" s="44">
        <f t="shared" ref="E133" si="19">SUM(E108:E132)</f>
        <v>15</v>
      </c>
      <c r="F133" s="44">
        <f t="shared" ref="F133" si="20">SUM(F108:F132)</f>
        <v>19</v>
      </c>
      <c r="G133" s="44">
        <f t="shared" ref="G133" si="21">SUM(G108:G132)</f>
        <v>14</v>
      </c>
      <c r="H133" s="44">
        <f t="shared" ref="H133" si="22">SUM(H108:H132)</f>
        <v>2</v>
      </c>
      <c r="I133" s="44">
        <f t="shared" ref="I133" si="23">SUM(I108:I132)</f>
        <v>12</v>
      </c>
      <c r="J133" s="46">
        <f t="shared" ref="J133" si="24">SUM(J108:J132)</f>
        <v>0</v>
      </c>
      <c r="K133" s="49"/>
      <c r="L133" s="49"/>
      <c r="M133" s="49">
        <v>0</v>
      </c>
      <c r="N133" s="49"/>
    </row>
    <row r="134" spans="1:14" ht="20.25" customHeight="1">
      <c r="A134" s="38"/>
      <c r="B134" s="38"/>
      <c r="C134" s="27"/>
      <c r="D134" s="27"/>
      <c r="E134" s="27"/>
      <c r="F134" s="38"/>
      <c r="G134" s="38"/>
      <c r="H134" s="38"/>
      <c r="I134" s="38"/>
      <c r="J134" s="38"/>
      <c r="K134" s="49"/>
      <c r="L134" s="49"/>
      <c r="M134" s="49">
        <v>0</v>
      </c>
      <c r="N134" s="49"/>
    </row>
    <row r="135" spans="1:14" ht="20.25" customHeight="1">
      <c r="A135" s="89" t="s">
        <v>21</v>
      </c>
      <c r="B135" s="89"/>
      <c r="C135" s="89"/>
      <c r="D135" s="89"/>
      <c r="E135" s="89"/>
      <c r="F135" s="89"/>
      <c r="G135" s="89"/>
      <c r="H135" s="89"/>
      <c r="I135" s="89"/>
      <c r="J135" s="89"/>
      <c r="K135" s="49"/>
      <c r="L135" s="49"/>
      <c r="M135" s="49">
        <v>0</v>
      </c>
      <c r="N135" s="49"/>
    </row>
    <row r="136" spans="1:14" ht="20.25" customHeight="1">
      <c r="A136" s="87"/>
      <c r="B136" s="88"/>
      <c r="C136" s="88"/>
      <c r="D136" s="88"/>
      <c r="E136" s="38"/>
      <c r="F136" s="38"/>
      <c r="G136" s="38"/>
      <c r="H136" s="38"/>
      <c r="I136" s="38"/>
      <c r="J136" s="38"/>
      <c r="K136" s="49"/>
      <c r="L136" s="49"/>
      <c r="M136" s="49">
        <v>0</v>
      </c>
      <c r="N136" s="49"/>
    </row>
    <row r="137" spans="1:14" ht="20.25" customHeight="1">
      <c r="A137" s="23" t="s">
        <v>13</v>
      </c>
      <c r="B137" s="85">
        <v>43250</v>
      </c>
      <c r="C137" s="85"/>
      <c r="D137" s="13" t="s">
        <v>37</v>
      </c>
      <c r="E137" s="86" t="s">
        <v>40</v>
      </c>
      <c r="F137" s="86"/>
      <c r="G137" s="23" t="s">
        <v>12</v>
      </c>
      <c r="H137" s="90" t="s">
        <v>81</v>
      </c>
      <c r="I137" s="90"/>
      <c r="J137" s="38"/>
      <c r="K137" s="48">
        <f>IF(OR(E137="Win",E137="Win (FORFEIT)"),1,0)</f>
        <v>1</v>
      </c>
      <c r="L137" s="49">
        <f>IF(OR(E137="Loss",E137="Loss (FORFEIT)"),1,0)</f>
        <v>0</v>
      </c>
      <c r="M137" s="49">
        <f>IF(B137&lt;&gt;"",1,0)</f>
        <v>1</v>
      </c>
      <c r="N137" s="49"/>
    </row>
    <row r="138" spans="1:14" ht="20.25" customHeight="1" thickBot="1">
      <c r="A138" s="39"/>
      <c r="B138" s="39"/>
      <c r="C138" s="39"/>
      <c r="D138" s="39"/>
      <c r="E138" s="39"/>
      <c r="F138" s="39"/>
      <c r="G138" s="39"/>
      <c r="H138" s="39"/>
      <c r="I138" s="39"/>
      <c r="J138" s="39"/>
      <c r="K138" s="50"/>
      <c r="L138" s="49"/>
      <c r="M138" s="49">
        <v>0</v>
      </c>
      <c r="N138" s="49"/>
    </row>
    <row r="139" spans="1:14" ht="20.25" customHeight="1" thickBot="1">
      <c r="A139" s="40" t="s">
        <v>10</v>
      </c>
      <c r="B139" s="41" t="s">
        <v>4</v>
      </c>
      <c r="C139" s="41" t="s">
        <v>0</v>
      </c>
      <c r="D139" s="41" t="s">
        <v>1</v>
      </c>
      <c r="E139" s="41" t="s">
        <v>2</v>
      </c>
      <c r="F139" s="41" t="s">
        <v>5</v>
      </c>
      <c r="G139" s="41" t="s">
        <v>6</v>
      </c>
      <c r="H139" s="41" t="s">
        <v>11</v>
      </c>
      <c r="I139" s="41" t="s">
        <v>7</v>
      </c>
      <c r="J139" s="42" t="s">
        <v>8</v>
      </c>
      <c r="K139" s="49"/>
      <c r="L139" s="65" t="s">
        <v>72</v>
      </c>
      <c r="M139" s="49">
        <v>0</v>
      </c>
      <c r="N139" s="49"/>
    </row>
    <row r="140" spans="1:14" ht="20.25" customHeight="1">
      <c r="A140" s="22" t="str">
        <f>IF('Team Card'!$B$7="","",'Team Card'!$B$7)</f>
        <v>Brian Lawrence</v>
      </c>
      <c r="B140" s="58">
        <v>1</v>
      </c>
      <c r="C140" s="33">
        <v>4</v>
      </c>
      <c r="D140" s="33">
        <v>4</v>
      </c>
      <c r="E140" s="33">
        <v>2</v>
      </c>
      <c r="F140" s="33">
        <v>2</v>
      </c>
      <c r="G140" s="33">
        <v>1</v>
      </c>
      <c r="H140" s="33"/>
      <c r="I140" s="33"/>
      <c r="J140" s="34"/>
      <c r="K140" s="49"/>
      <c r="L140" s="66" t="s">
        <v>75</v>
      </c>
      <c r="M140" s="49">
        <v>0</v>
      </c>
      <c r="N140" s="49"/>
    </row>
    <row r="141" spans="1:14" ht="20.25" customHeight="1">
      <c r="A141" s="12" t="str">
        <f>IF('Team Card'!$B$8="","",'Team Card'!$B$8)</f>
        <v>Brian Molinaro</v>
      </c>
      <c r="B141" s="68">
        <v>1</v>
      </c>
      <c r="C141" s="69">
        <v>4</v>
      </c>
      <c r="D141" s="69">
        <v>4</v>
      </c>
      <c r="E141" s="69">
        <v>2</v>
      </c>
      <c r="F141" s="69">
        <v>1</v>
      </c>
      <c r="G141" s="69">
        <v>1</v>
      </c>
      <c r="H141" s="69"/>
      <c r="I141" s="69"/>
      <c r="J141" s="70"/>
      <c r="K141" s="49"/>
      <c r="L141" s="67" t="s">
        <v>75</v>
      </c>
      <c r="M141" s="49">
        <v>0</v>
      </c>
      <c r="N141" s="49"/>
    </row>
    <row r="142" spans="1:14" ht="20.25" customHeight="1">
      <c r="A142" s="22" t="str">
        <f>IF('Team Card'!$B$9="","",'Team Card'!$B$9)</f>
        <v>Nick Molinaro</v>
      </c>
      <c r="B142" s="58">
        <v>1</v>
      </c>
      <c r="C142" s="33">
        <v>4</v>
      </c>
      <c r="D142" s="33">
        <v>4</v>
      </c>
      <c r="E142" s="33">
        <v>2</v>
      </c>
      <c r="F142" s="33">
        <v>1</v>
      </c>
      <c r="G142" s="33"/>
      <c r="H142" s="33"/>
      <c r="I142" s="33"/>
      <c r="J142" s="34"/>
      <c r="K142" s="49"/>
      <c r="L142" s="66" t="s">
        <v>75</v>
      </c>
      <c r="M142" s="49">
        <v>0</v>
      </c>
      <c r="N142" s="49"/>
    </row>
    <row r="143" spans="1:14" ht="20.25" customHeight="1">
      <c r="A143" s="12" t="str">
        <f>IF('Team Card'!$B$10="","",'Team Card'!$B$10)</f>
        <v>E Braun</v>
      </c>
      <c r="B143" s="68"/>
      <c r="C143" s="69"/>
      <c r="D143" s="69"/>
      <c r="E143" s="69"/>
      <c r="F143" s="69"/>
      <c r="G143" s="69"/>
      <c r="H143" s="69"/>
      <c r="I143" s="69"/>
      <c r="J143" s="70"/>
      <c r="K143" s="49"/>
      <c r="L143" s="67" t="s">
        <v>75</v>
      </c>
      <c r="M143" s="49">
        <v>0</v>
      </c>
      <c r="N143" s="49"/>
    </row>
    <row r="144" spans="1:14" ht="20.25" customHeight="1">
      <c r="A144" s="22" t="str">
        <f>IF('Team Card'!$B$11="","",'Team Card'!$B$11)</f>
        <v>Kirk Daley</v>
      </c>
      <c r="B144" s="58">
        <v>1</v>
      </c>
      <c r="C144" s="33">
        <v>4</v>
      </c>
      <c r="D144" s="33">
        <v>4</v>
      </c>
      <c r="E144" s="33">
        <v>2</v>
      </c>
      <c r="F144" s="33">
        <v>1</v>
      </c>
      <c r="G144" s="33">
        <v>1</v>
      </c>
      <c r="H144" s="33"/>
      <c r="I144" s="33"/>
      <c r="J144" s="34"/>
      <c r="K144" s="49"/>
      <c r="L144" s="66" t="s">
        <v>75</v>
      </c>
      <c r="M144" s="49">
        <v>0</v>
      </c>
      <c r="N144" s="49"/>
    </row>
    <row r="145" spans="1:14" ht="20.25" customHeight="1">
      <c r="A145" s="12" t="str">
        <f>IF('Team Card'!$B$12="","",'Team Card'!$B$12)</f>
        <v>James Vecchiarello</v>
      </c>
      <c r="B145" s="68">
        <v>1</v>
      </c>
      <c r="C145" s="69">
        <v>3</v>
      </c>
      <c r="D145" s="69">
        <v>3</v>
      </c>
      <c r="E145" s="69">
        <v>3</v>
      </c>
      <c r="F145" s="69">
        <v>1</v>
      </c>
      <c r="G145" s="69"/>
      <c r="H145" s="69"/>
      <c r="I145" s="69"/>
      <c r="J145" s="70"/>
      <c r="K145" s="49"/>
      <c r="L145" s="67" t="s">
        <v>75</v>
      </c>
      <c r="M145" s="49">
        <v>0</v>
      </c>
      <c r="N145" s="49"/>
    </row>
    <row r="146" spans="1:14" ht="20.25" customHeight="1">
      <c r="A146" s="22" t="str">
        <f>IF('Team Card'!$B$13="","",'Team Card'!$B$13)</f>
        <v>Ron Mickell</v>
      </c>
      <c r="B146" s="58">
        <v>1</v>
      </c>
      <c r="C146" s="33">
        <v>3</v>
      </c>
      <c r="D146" s="33">
        <v>3</v>
      </c>
      <c r="E146" s="33">
        <v>0</v>
      </c>
      <c r="F146" s="33"/>
      <c r="G146" s="33"/>
      <c r="H146" s="33"/>
      <c r="I146" s="33"/>
      <c r="J146" s="34"/>
      <c r="K146" s="49"/>
      <c r="L146" s="66" t="s">
        <v>75</v>
      </c>
      <c r="M146" s="49">
        <v>0</v>
      </c>
      <c r="N146" s="49"/>
    </row>
    <row r="147" spans="1:14" ht="20.25" customHeight="1">
      <c r="A147" s="12" t="str">
        <f>IF('Team Card'!$B$14="","",'Team Card'!$B$14)</f>
        <v>J Cole</v>
      </c>
      <c r="B147" s="68"/>
      <c r="C147" s="69"/>
      <c r="D147" s="69"/>
      <c r="E147" s="69"/>
      <c r="F147" s="69"/>
      <c r="G147" s="69"/>
      <c r="H147" s="69"/>
      <c r="I147" s="69"/>
      <c r="J147" s="70"/>
      <c r="K147" s="49"/>
      <c r="L147" s="67" t="s">
        <v>75</v>
      </c>
      <c r="M147" s="49">
        <v>0</v>
      </c>
      <c r="N147" s="49"/>
    </row>
    <row r="148" spans="1:14" ht="20.25" customHeight="1">
      <c r="A148" s="22" t="str">
        <f>IF('Team Card'!$B$15="","",'Team Card'!$B$15)</f>
        <v>Kevin Gaboardi</v>
      </c>
      <c r="B148" s="58">
        <v>1</v>
      </c>
      <c r="C148" s="33">
        <v>3</v>
      </c>
      <c r="D148" s="33">
        <v>3</v>
      </c>
      <c r="E148" s="33">
        <v>1</v>
      </c>
      <c r="F148" s="33">
        <v>1</v>
      </c>
      <c r="G148" s="33"/>
      <c r="H148" s="33"/>
      <c r="I148" s="33"/>
      <c r="J148" s="34"/>
      <c r="K148" s="49"/>
      <c r="L148" s="66" t="s">
        <v>75</v>
      </c>
      <c r="M148" s="49">
        <v>0</v>
      </c>
      <c r="N148" s="49"/>
    </row>
    <row r="149" spans="1:14" ht="20.25" customHeight="1">
      <c r="A149" s="12" t="str">
        <f>IF('Team Card'!$B$16="","",'Team Card'!$B$16)</f>
        <v>Rich Durland</v>
      </c>
      <c r="B149" s="68">
        <v>1</v>
      </c>
      <c r="C149" s="69">
        <v>3</v>
      </c>
      <c r="D149" s="69">
        <v>3</v>
      </c>
      <c r="E149" s="69">
        <v>1</v>
      </c>
      <c r="F149" s="69">
        <v>1</v>
      </c>
      <c r="G149" s="69"/>
      <c r="H149" s="69"/>
      <c r="I149" s="69"/>
      <c r="J149" s="70"/>
      <c r="K149" s="49"/>
      <c r="L149" s="67" t="s">
        <v>75</v>
      </c>
      <c r="M149" s="49">
        <v>0</v>
      </c>
      <c r="N149" s="49"/>
    </row>
    <row r="150" spans="1:14" ht="20.25" customHeight="1">
      <c r="A150" s="22" t="str">
        <f>IF('Team Card'!$B$17="","",'Team Card'!$B$17)</f>
        <v>Andy Decker</v>
      </c>
      <c r="B150" s="58">
        <v>1</v>
      </c>
      <c r="C150" s="33">
        <v>4</v>
      </c>
      <c r="D150" s="33">
        <v>4</v>
      </c>
      <c r="E150" s="33">
        <v>3</v>
      </c>
      <c r="F150" s="33">
        <v>1</v>
      </c>
      <c r="G150" s="33">
        <v>4</v>
      </c>
      <c r="H150" s="33"/>
      <c r="I150" s="33"/>
      <c r="J150" s="34">
        <v>1</v>
      </c>
      <c r="K150" s="49"/>
      <c r="L150" s="66" t="s">
        <v>75</v>
      </c>
      <c r="M150" s="49">
        <v>0</v>
      </c>
      <c r="N150" s="49"/>
    </row>
    <row r="151" spans="1:14" ht="20.25" customHeight="1">
      <c r="A151" s="12" t="str">
        <f>IF('Team Card'!$B$18="","",'Team Card'!$B$18)</f>
        <v>Tyler Davis</v>
      </c>
      <c r="B151" s="68"/>
      <c r="C151" s="69"/>
      <c r="D151" s="69"/>
      <c r="E151" s="69"/>
      <c r="F151" s="69"/>
      <c r="G151" s="69"/>
      <c r="H151" s="69"/>
      <c r="I151" s="69"/>
      <c r="J151" s="70"/>
      <c r="K151" s="49"/>
      <c r="L151" s="67" t="s">
        <v>75</v>
      </c>
      <c r="M151" s="49">
        <v>0</v>
      </c>
      <c r="N151" s="49"/>
    </row>
    <row r="152" spans="1:14" ht="20.25" customHeight="1">
      <c r="A152" s="22" t="str">
        <f>IF('Team Card'!$B$19="","",'Team Card'!$B$19)</f>
        <v>Robbie Frey</v>
      </c>
      <c r="B152" s="58"/>
      <c r="C152" s="33"/>
      <c r="D152" s="33"/>
      <c r="E152" s="33"/>
      <c r="F152" s="33"/>
      <c r="G152" s="33"/>
      <c r="H152" s="33"/>
      <c r="I152" s="33"/>
      <c r="J152" s="34"/>
      <c r="K152" s="49"/>
      <c r="L152" s="66" t="s">
        <v>75</v>
      </c>
      <c r="M152" s="49">
        <v>0</v>
      </c>
      <c r="N152" s="49"/>
    </row>
    <row r="153" spans="1:14" ht="20.25" customHeight="1">
      <c r="A153" s="12" t="str">
        <f>IF('Team Card'!$B$20="","",'Team Card'!$B$20)</f>
        <v>Bobby Weaver</v>
      </c>
      <c r="B153" s="68">
        <v>1</v>
      </c>
      <c r="C153" s="69">
        <v>3</v>
      </c>
      <c r="D153" s="69">
        <v>3</v>
      </c>
      <c r="E153" s="69">
        <v>1</v>
      </c>
      <c r="F153" s="69"/>
      <c r="G153" s="69"/>
      <c r="H153" s="69"/>
      <c r="I153" s="69"/>
      <c r="J153" s="70"/>
      <c r="K153" s="49"/>
      <c r="L153" s="67" t="s">
        <v>75</v>
      </c>
      <c r="M153" s="49">
        <v>0</v>
      </c>
      <c r="N153" s="49"/>
    </row>
    <row r="154" spans="1:14" ht="20.25" customHeight="1">
      <c r="A154" s="22" t="str">
        <f>IF('Team Card'!$B$21="","",'Team Card'!$B$21)</f>
        <v>J Braun</v>
      </c>
      <c r="B154" s="58"/>
      <c r="C154" s="33"/>
      <c r="D154" s="33"/>
      <c r="E154" s="33"/>
      <c r="F154" s="33"/>
      <c r="G154" s="33"/>
      <c r="H154" s="33"/>
      <c r="I154" s="33"/>
      <c r="J154" s="34"/>
      <c r="K154" s="49"/>
      <c r="L154" s="66" t="s">
        <v>75</v>
      </c>
      <c r="M154" s="49">
        <v>0</v>
      </c>
      <c r="N154" s="49"/>
    </row>
    <row r="155" spans="1:14" ht="20.25" customHeight="1">
      <c r="A155" s="12" t="str">
        <f>IF('Team Card'!$B$22="","",'Team Card'!$B$22)</f>
        <v>Sean Bigham</v>
      </c>
      <c r="B155" s="68"/>
      <c r="C155" s="69"/>
      <c r="D155" s="69"/>
      <c r="E155" s="69"/>
      <c r="F155" s="69"/>
      <c r="G155" s="69"/>
      <c r="H155" s="69"/>
      <c r="I155" s="69"/>
      <c r="J155" s="70"/>
      <c r="K155" s="49"/>
      <c r="L155" s="67" t="s">
        <v>75</v>
      </c>
      <c r="M155" s="49">
        <v>0</v>
      </c>
      <c r="N155" s="49"/>
    </row>
    <row r="156" spans="1:14" ht="20.25" customHeight="1">
      <c r="A156" s="22" t="str">
        <f>IF('Team Card'!$B$23="","",'Team Card'!$B$23)</f>
        <v>M Brew</v>
      </c>
      <c r="B156" s="58">
        <v>1</v>
      </c>
      <c r="C156" s="33">
        <v>3</v>
      </c>
      <c r="D156" s="33">
        <v>3</v>
      </c>
      <c r="E156" s="33">
        <v>2</v>
      </c>
      <c r="F156" s="33">
        <v>1</v>
      </c>
      <c r="G156" s="33">
        <v>3</v>
      </c>
      <c r="H156" s="33"/>
      <c r="I156" s="33"/>
      <c r="J156" s="34">
        <v>1</v>
      </c>
      <c r="K156" s="49"/>
      <c r="L156" s="66" t="s">
        <v>75</v>
      </c>
      <c r="M156" s="49">
        <v>0</v>
      </c>
      <c r="N156" s="49"/>
    </row>
    <row r="157" spans="1:14" ht="20.25" customHeight="1">
      <c r="A157" s="12" t="str">
        <f>IF('Team Card'!$B$24="","",'Team Card'!$B$24)</f>
        <v>D Finney</v>
      </c>
      <c r="B157" s="68" t="str">
        <f>IF(OR(GameCard6[[#This Row],[PA]]&gt;0,$E$137="Win (FORFEIT)",L157="Yes"),1,"")</f>
        <v/>
      </c>
      <c r="C157" s="69"/>
      <c r="D157" s="69"/>
      <c r="E157" s="69"/>
      <c r="F157" s="69"/>
      <c r="G157" s="69"/>
      <c r="H157" s="69"/>
      <c r="I157" s="69"/>
      <c r="J157" s="70"/>
      <c r="K157" s="49"/>
      <c r="L157" s="67" t="s">
        <v>75</v>
      </c>
      <c r="M157" s="49">
        <v>0</v>
      </c>
      <c r="N157" s="49"/>
    </row>
    <row r="158" spans="1:14" ht="20.25" customHeight="1">
      <c r="A158" s="22" t="str">
        <f>IF('Team Card'!$B$25="","",'Team Card'!$B$25)</f>
        <v>D Haber</v>
      </c>
      <c r="B158" s="58" t="str">
        <f>IF(OR(GameCard6[[#This Row],[PA]]&gt;0,$E$137="Win (FORFEIT)",L158="Yes"),1,"")</f>
        <v/>
      </c>
      <c r="C158" s="33"/>
      <c r="D158" s="33"/>
      <c r="E158" s="33"/>
      <c r="F158" s="33"/>
      <c r="G158" s="33"/>
      <c r="H158" s="33"/>
      <c r="I158" s="33"/>
      <c r="J158" s="34"/>
      <c r="K158" s="49"/>
      <c r="L158" s="66" t="s">
        <v>75</v>
      </c>
      <c r="M158" s="49">
        <v>0</v>
      </c>
      <c r="N158" s="49"/>
    </row>
    <row r="159" spans="1:14" ht="20.25" customHeight="1">
      <c r="A159" s="12" t="str">
        <f>IF('Team Card'!$B$26="","",'Team Card'!$B$26)</f>
        <v>Roger Manning</v>
      </c>
      <c r="B159" s="68" t="str">
        <f>IF(OR(GameCard6[[#This Row],[PA]]&gt;0,$E$137="Win (FORFEIT)",L159="Yes"),1,"")</f>
        <v/>
      </c>
      <c r="C159" s="69"/>
      <c r="D159" s="69"/>
      <c r="E159" s="69"/>
      <c r="F159" s="69"/>
      <c r="G159" s="69"/>
      <c r="H159" s="69"/>
      <c r="I159" s="69"/>
      <c r="J159" s="70"/>
      <c r="K159" s="49"/>
      <c r="L159" s="67" t="s">
        <v>75</v>
      </c>
      <c r="M159" s="49">
        <v>0</v>
      </c>
      <c r="N159" s="49"/>
    </row>
    <row r="160" spans="1:14" ht="20.25" customHeight="1">
      <c r="A160" s="22" t="str">
        <f>IF('Team Card'!$B$27="","",'Team Card'!$B$27)</f>
        <v>Chris Whalen</v>
      </c>
      <c r="B160" s="58" t="str">
        <f>IF(OR(GameCard6[[#This Row],[PA]]&gt;0,$E$137="Win (FORFEIT)",L160="Yes"),1,"")</f>
        <v/>
      </c>
      <c r="C160" s="33"/>
      <c r="D160" s="33"/>
      <c r="E160" s="33"/>
      <c r="F160" s="33"/>
      <c r="G160" s="33"/>
      <c r="H160" s="33"/>
      <c r="I160" s="33"/>
      <c r="J160" s="34"/>
      <c r="K160" s="49"/>
      <c r="L160" s="66" t="s">
        <v>75</v>
      </c>
      <c r="M160" s="49">
        <v>0</v>
      </c>
      <c r="N160" s="49"/>
    </row>
    <row r="161" spans="1:14" ht="20.25" customHeight="1">
      <c r="A161" s="12" t="str">
        <f>IF('Team Card'!$B$28="","",'Team Card'!$B$28)</f>
        <v>Rick Dohoney</v>
      </c>
      <c r="B161" s="68" t="str">
        <f>IF(OR(GameCard6[[#This Row],[PA]]&gt;0,$E$137="Win (FORFEIT)",L161="Yes"),1,"")</f>
        <v/>
      </c>
      <c r="C161" s="69"/>
      <c r="D161" s="69"/>
      <c r="E161" s="69"/>
      <c r="F161" s="69"/>
      <c r="G161" s="69"/>
      <c r="H161" s="69"/>
      <c r="I161" s="69"/>
      <c r="J161" s="70"/>
      <c r="K161" s="49"/>
      <c r="L161" s="67" t="s">
        <v>75</v>
      </c>
      <c r="M161" s="49">
        <v>0</v>
      </c>
      <c r="N161" s="49"/>
    </row>
    <row r="162" spans="1:14" ht="20.25" customHeight="1">
      <c r="A162" s="22" t="str">
        <f>IF('Team Card'!$B$29="","",'Team Card'!$B$29)</f>
        <v>S Natue</v>
      </c>
      <c r="B162" s="58" t="str">
        <f>IF(OR(GameCard6[[#This Row],[PA]]&gt;0,$E$137="Win (FORFEIT)",L162="Yes"),1,"")</f>
        <v/>
      </c>
      <c r="C162" s="33"/>
      <c r="D162" s="33"/>
      <c r="E162" s="33"/>
      <c r="F162" s="33"/>
      <c r="G162" s="33"/>
      <c r="H162" s="33"/>
      <c r="I162" s="33"/>
      <c r="J162" s="34"/>
      <c r="K162" s="49"/>
      <c r="L162" s="66" t="s">
        <v>75</v>
      </c>
      <c r="M162" s="49">
        <v>0</v>
      </c>
      <c r="N162" s="49"/>
    </row>
    <row r="163" spans="1:14" ht="20.25" customHeight="1">
      <c r="A163" s="12" t="str">
        <f>IF('Team Card'!$B$30="","",'Team Card'!$B$30)</f>
        <v>K Miksaucha</v>
      </c>
      <c r="B163" s="68" t="str">
        <f>IF(OR(GameCard6[[#This Row],[PA]]&gt;0,$E$137="Win (FORFEIT)",L163="Yes"),1,"")</f>
        <v/>
      </c>
      <c r="C163" s="69"/>
      <c r="D163" s="69"/>
      <c r="E163" s="69"/>
      <c r="F163" s="69"/>
      <c r="G163" s="69"/>
      <c r="H163" s="69"/>
      <c r="I163" s="69"/>
      <c r="J163" s="70"/>
      <c r="K163" s="49"/>
      <c r="L163" s="67" t="s">
        <v>75</v>
      </c>
      <c r="M163" s="49">
        <v>0</v>
      </c>
      <c r="N163" s="49"/>
    </row>
    <row r="164" spans="1:14" ht="20.25" customHeight="1" thickBot="1">
      <c r="A164" s="22" t="str">
        <f>IF('Team Card'!$B$31="","",'Team Card'!$B$31)</f>
        <v/>
      </c>
      <c r="B164" s="58" t="str">
        <f>IF(OR(GameCard6[[#This Row],[PA]]&gt;0,$E$137="Win (FORFEIT)",L164="Yes"),1,"")</f>
        <v/>
      </c>
      <c r="C164" s="33"/>
      <c r="D164" s="33"/>
      <c r="E164" s="33"/>
      <c r="F164" s="33"/>
      <c r="G164" s="33"/>
      <c r="H164" s="33"/>
      <c r="I164" s="33"/>
      <c r="J164" s="34"/>
      <c r="K164" s="49"/>
      <c r="L164" s="66" t="s">
        <v>75</v>
      </c>
      <c r="M164" s="49">
        <v>0</v>
      </c>
      <c r="N164" s="49"/>
    </row>
    <row r="165" spans="1:14" ht="20.25" customHeight="1">
      <c r="A165" s="43" t="s">
        <v>9</v>
      </c>
      <c r="B165" s="44">
        <f>IF(OR(GameCard6[[#This Row],[PA]]&gt;0,$E$137="Win (FORFEIT)",L165="Yes"),1,"")</f>
        <v>1</v>
      </c>
      <c r="C165" s="44">
        <f t="shared" ref="C165" si="25">SUM(C140:C164)</f>
        <v>38</v>
      </c>
      <c r="D165" s="45">
        <f t="shared" ref="D165" si="26">SUM(D140:D164)</f>
        <v>38</v>
      </c>
      <c r="E165" s="44">
        <f t="shared" ref="E165" si="27">SUM(E140:E164)</f>
        <v>19</v>
      </c>
      <c r="F165" s="44">
        <f t="shared" ref="F165" si="28">SUM(F140:F164)</f>
        <v>10</v>
      </c>
      <c r="G165" s="44">
        <f t="shared" ref="G165" si="29">SUM(G140:G164)</f>
        <v>10</v>
      </c>
      <c r="H165" s="44">
        <f t="shared" ref="H165" si="30">SUM(H140:H164)</f>
        <v>0</v>
      </c>
      <c r="I165" s="44">
        <f t="shared" ref="I165" si="31">SUM(I140:I164)</f>
        <v>0</v>
      </c>
      <c r="J165" s="46">
        <f t="shared" ref="J165" si="32">SUM(J140:J164)</f>
        <v>2</v>
      </c>
      <c r="K165" s="49"/>
      <c r="L165" s="49"/>
      <c r="M165" s="49">
        <v>0</v>
      </c>
      <c r="N165" s="49"/>
    </row>
    <row r="166" spans="1:14" ht="20.25" customHeight="1">
      <c r="A166" s="38"/>
      <c r="B166" s="38"/>
      <c r="C166" s="27"/>
      <c r="D166" s="27"/>
      <c r="E166" s="27"/>
      <c r="F166" s="38"/>
      <c r="G166" s="38"/>
      <c r="H166" s="38"/>
      <c r="I166" s="38"/>
      <c r="J166" s="38"/>
      <c r="K166" s="49"/>
      <c r="L166" s="49"/>
      <c r="M166" s="49">
        <v>0</v>
      </c>
      <c r="N166" s="49"/>
    </row>
    <row r="167" spans="1:14" ht="20.25" customHeight="1">
      <c r="A167" s="89" t="s">
        <v>22</v>
      </c>
      <c r="B167" s="89"/>
      <c r="C167" s="89"/>
      <c r="D167" s="89"/>
      <c r="E167" s="89"/>
      <c r="F167" s="89"/>
      <c r="G167" s="89"/>
      <c r="H167" s="89"/>
      <c r="I167" s="89"/>
      <c r="J167" s="89"/>
      <c r="K167" s="49"/>
      <c r="L167" s="49"/>
      <c r="M167" s="49">
        <v>0</v>
      </c>
      <c r="N167" s="49"/>
    </row>
    <row r="168" spans="1:14" ht="20.25" customHeight="1">
      <c r="A168" s="87"/>
      <c r="B168" s="88"/>
      <c r="C168" s="88"/>
      <c r="D168" s="88"/>
      <c r="E168" s="38"/>
      <c r="F168" s="38"/>
      <c r="G168" s="38"/>
      <c r="H168" s="38"/>
      <c r="I168" s="38"/>
      <c r="J168" s="38"/>
      <c r="K168" s="49"/>
      <c r="L168" s="49"/>
      <c r="M168" s="49">
        <v>0</v>
      </c>
      <c r="N168" s="49"/>
    </row>
    <row r="169" spans="1:14" ht="20.25" customHeight="1">
      <c r="A169" s="23" t="s">
        <v>13</v>
      </c>
      <c r="B169" s="85">
        <v>43257</v>
      </c>
      <c r="C169" s="85"/>
      <c r="D169" s="13" t="s">
        <v>37</v>
      </c>
      <c r="E169" s="86" t="s">
        <v>40</v>
      </c>
      <c r="F169" s="86"/>
      <c r="G169" s="23" t="s">
        <v>12</v>
      </c>
      <c r="H169" s="90" t="s">
        <v>80</v>
      </c>
      <c r="I169" s="90"/>
      <c r="J169" s="38"/>
      <c r="K169" s="48">
        <f>IF(OR(E169="Win",E169="Win (FORFEIT)"),1,0)</f>
        <v>1</v>
      </c>
      <c r="L169" s="49">
        <f>IF(OR(E169="Loss",E169="Loss (FORFEIT)"),1,0)</f>
        <v>0</v>
      </c>
      <c r="M169" s="49">
        <f>IF(B169&lt;&gt;"",1,0)</f>
        <v>1</v>
      </c>
      <c r="N169" s="49"/>
    </row>
    <row r="170" spans="1:14" ht="20.25" customHeight="1" thickBot="1">
      <c r="A170" s="39"/>
      <c r="B170" s="39"/>
      <c r="C170" s="39"/>
      <c r="D170" s="39"/>
      <c r="E170" s="39"/>
      <c r="F170" s="39"/>
      <c r="G170" s="39"/>
      <c r="H170" s="39"/>
      <c r="I170" s="39"/>
      <c r="J170" s="39"/>
      <c r="K170" s="50"/>
      <c r="L170" s="49"/>
      <c r="M170" s="49">
        <v>0</v>
      </c>
      <c r="N170" s="49"/>
    </row>
    <row r="171" spans="1:14" ht="20.25" customHeight="1" thickBot="1">
      <c r="A171" s="40" t="s">
        <v>10</v>
      </c>
      <c r="B171" s="41" t="s">
        <v>4</v>
      </c>
      <c r="C171" s="41" t="s">
        <v>0</v>
      </c>
      <c r="D171" s="41" t="s">
        <v>1</v>
      </c>
      <c r="E171" s="41" t="s">
        <v>2</v>
      </c>
      <c r="F171" s="41" t="s">
        <v>5</v>
      </c>
      <c r="G171" s="41" t="s">
        <v>6</v>
      </c>
      <c r="H171" s="41" t="s">
        <v>11</v>
      </c>
      <c r="I171" s="41" t="s">
        <v>7</v>
      </c>
      <c r="J171" s="42" t="s">
        <v>8</v>
      </c>
      <c r="K171" s="49"/>
      <c r="L171" s="65" t="s">
        <v>72</v>
      </c>
      <c r="M171" s="49">
        <v>0</v>
      </c>
      <c r="N171" s="49"/>
    </row>
    <row r="172" spans="1:14" ht="20.25" customHeight="1">
      <c r="A172" s="22" t="str">
        <f>IF('Team Card'!$B$7="","",'Team Card'!$B$7)</f>
        <v>Brian Lawrence</v>
      </c>
      <c r="B172" s="58">
        <v>1</v>
      </c>
      <c r="C172" s="33">
        <v>4</v>
      </c>
      <c r="D172" s="33">
        <v>4</v>
      </c>
      <c r="E172" s="33">
        <v>3</v>
      </c>
      <c r="F172" s="33">
        <v>2</v>
      </c>
      <c r="G172" s="33">
        <v>1</v>
      </c>
      <c r="H172" s="33"/>
      <c r="I172" s="33"/>
      <c r="J172" s="34"/>
      <c r="K172" s="49"/>
      <c r="L172" s="66" t="s">
        <v>75</v>
      </c>
      <c r="M172" s="49">
        <v>0</v>
      </c>
      <c r="N172" s="49"/>
    </row>
    <row r="173" spans="1:14" ht="20.25" customHeight="1">
      <c r="A173" s="12" t="str">
        <f>IF('Team Card'!$B$8="","",'Team Card'!$B$8)</f>
        <v>Brian Molinaro</v>
      </c>
      <c r="B173" s="68" t="str">
        <f>IF(OR(GameCard7[[#This Row],[PA]]&gt;0,$E$169="Win (FORFEIT)",L173="Yes"),1,"")</f>
        <v/>
      </c>
      <c r="C173" s="69"/>
      <c r="D173" s="69"/>
      <c r="E173" s="69"/>
      <c r="F173" s="69"/>
      <c r="G173" s="69"/>
      <c r="H173" s="69"/>
      <c r="I173" s="69"/>
      <c r="J173" s="70"/>
      <c r="K173" s="49"/>
      <c r="L173" s="67" t="s">
        <v>75</v>
      </c>
      <c r="M173" s="49">
        <v>0</v>
      </c>
      <c r="N173" s="49"/>
    </row>
    <row r="174" spans="1:14" ht="20.25" customHeight="1">
      <c r="A174" s="22" t="str">
        <f>IF('Team Card'!$B$9="","",'Team Card'!$B$9)</f>
        <v>Nick Molinaro</v>
      </c>
      <c r="B174" s="58" t="str">
        <f>IF(OR(GameCard7[[#This Row],[PA]]&gt;0,$E$169="Win (FORFEIT)",L174="Yes"),1,"")</f>
        <v/>
      </c>
      <c r="C174" s="33"/>
      <c r="D174" s="33"/>
      <c r="E174" s="33"/>
      <c r="F174" s="33"/>
      <c r="G174" s="33"/>
      <c r="H174" s="33"/>
      <c r="I174" s="33"/>
      <c r="J174" s="34"/>
      <c r="K174" s="49"/>
      <c r="L174" s="66" t="s">
        <v>75</v>
      </c>
      <c r="M174" s="49">
        <v>0</v>
      </c>
      <c r="N174" s="49"/>
    </row>
    <row r="175" spans="1:14" ht="20.25" customHeight="1">
      <c r="A175" s="12" t="str">
        <f>IF('Team Card'!$B$10="","",'Team Card'!$B$10)</f>
        <v>E Braun</v>
      </c>
      <c r="B175" s="68" t="str">
        <f>IF(OR(GameCard7[[#This Row],[PA]]&gt;0,$E$169="Win (FORFEIT)",L175="Yes"),1,"")</f>
        <v/>
      </c>
      <c r="C175" s="69"/>
      <c r="D175" s="69"/>
      <c r="E175" s="69"/>
      <c r="F175" s="69"/>
      <c r="G175" s="69"/>
      <c r="H175" s="69"/>
      <c r="I175" s="69"/>
      <c r="J175" s="70"/>
      <c r="K175" s="49"/>
      <c r="L175" s="67" t="s">
        <v>75</v>
      </c>
      <c r="M175" s="49">
        <v>0</v>
      </c>
      <c r="N175" s="49"/>
    </row>
    <row r="176" spans="1:14" ht="20.25" customHeight="1">
      <c r="A176" s="22" t="str">
        <f>IF('Team Card'!$B$11="","",'Team Card'!$B$11)</f>
        <v>Kirk Daley</v>
      </c>
      <c r="B176" s="58">
        <v>1</v>
      </c>
      <c r="C176" s="33">
        <v>4</v>
      </c>
      <c r="D176" s="33">
        <v>4</v>
      </c>
      <c r="E176" s="33">
        <v>3</v>
      </c>
      <c r="F176" s="33">
        <v>2</v>
      </c>
      <c r="G176" s="33"/>
      <c r="H176" s="33"/>
      <c r="I176" s="33"/>
      <c r="J176" s="34"/>
      <c r="K176" s="49"/>
      <c r="L176" s="66" t="s">
        <v>75</v>
      </c>
      <c r="M176" s="49">
        <v>0</v>
      </c>
      <c r="N176" s="49"/>
    </row>
    <row r="177" spans="1:14" ht="20.25" customHeight="1">
      <c r="A177" s="12" t="str">
        <f>IF('Team Card'!$B$12="","",'Team Card'!$B$12)</f>
        <v>James Vecchiarello</v>
      </c>
      <c r="B177" s="68" t="str">
        <f>IF(OR(GameCard7[[#This Row],[PA]]&gt;0,$E$169="Win (FORFEIT)",L177="Yes"),1,"")</f>
        <v/>
      </c>
      <c r="C177" s="69"/>
      <c r="D177" s="69"/>
      <c r="E177" s="69"/>
      <c r="F177" s="69"/>
      <c r="G177" s="69"/>
      <c r="H177" s="69"/>
      <c r="I177" s="69"/>
      <c r="J177" s="70"/>
      <c r="K177" s="49"/>
      <c r="L177" s="67" t="s">
        <v>75</v>
      </c>
      <c r="M177" s="49">
        <v>0</v>
      </c>
      <c r="N177" s="49"/>
    </row>
    <row r="178" spans="1:14" ht="20.25" customHeight="1">
      <c r="A178" s="22" t="str">
        <f>IF('Team Card'!$B$13="","",'Team Card'!$B$13)</f>
        <v>Ron Mickell</v>
      </c>
      <c r="B178" s="58">
        <v>1</v>
      </c>
      <c r="C178" s="33">
        <v>4</v>
      </c>
      <c r="D178" s="33">
        <v>4</v>
      </c>
      <c r="E178" s="33">
        <v>0</v>
      </c>
      <c r="F178" s="33"/>
      <c r="G178" s="33"/>
      <c r="H178" s="33"/>
      <c r="I178" s="33"/>
      <c r="J178" s="34"/>
      <c r="K178" s="49"/>
      <c r="L178" s="66" t="s">
        <v>75</v>
      </c>
      <c r="M178" s="49">
        <v>0</v>
      </c>
      <c r="N178" s="49"/>
    </row>
    <row r="179" spans="1:14" ht="20.25" customHeight="1">
      <c r="A179" s="12" t="str">
        <f>IF('Team Card'!$B$14="","",'Team Card'!$B$14)</f>
        <v>J Cole</v>
      </c>
      <c r="B179" s="68" t="str">
        <f>IF(OR(GameCard7[[#This Row],[PA]]&gt;0,$E$169="Win (FORFEIT)",L179="Yes"),1,"")</f>
        <v/>
      </c>
      <c r="C179" s="69"/>
      <c r="D179" s="69"/>
      <c r="E179" s="69"/>
      <c r="F179" s="69"/>
      <c r="G179" s="69"/>
      <c r="H179" s="69"/>
      <c r="I179" s="69"/>
      <c r="J179" s="70"/>
      <c r="K179" s="49"/>
      <c r="L179" s="67" t="s">
        <v>75</v>
      </c>
      <c r="M179" s="49">
        <v>0</v>
      </c>
      <c r="N179" s="49"/>
    </row>
    <row r="180" spans="1:14" ht="20.25" customHeight="1">
      <c r="A180" s="22" t="str">
        <f>IF('Team Card'!$B$15="","",'Team Card'!$B$15)</f>
        <v>Kevin Gaboardi</v>
      </c>
      <c r="B180" s="58" t="str">
        <f>IF(OR(GameCard7[[#This Row],[PA]]&gt;0,$E$169="Win (FORFEIT)",L180="Yes"),1,"")</f>
        <v/>
      </c>
      <c r="C180" s="33"/>
      <c r="D180" s="33"/>
      <c r="E180" s="33"/>
      <c r="F180" s="33"/>
      <c r="G180" s="33"/>
      <c r="H180" s="33"/>
      <c r="I180" s="33"/>
      <c r="J180" s="34"/>
      <c r="K180" s="49"/>
      <c r="L180" s="66" t="s">
        <v>75</v>
      </c>
      <c r="M180" s="49">
        <v>0</v>
      </c>
      <c r="N180" s="49"/>
    </row>
    <row r="181" spans="1:14" ht="20.25" customHeight="1">
      <c r="A181" s="12" t="str">
        <f>IF('Team Card'!$B$16="","",'Team Card'!$B$16)</f>
        <v>Rich Durland</v>
      </c>
      <c r="B181" s="68">
        <v>1</v>
      </c>
      <c r="C181" s="69">
        <v>3</v>
      </c>
      <c r="D181" s="69">
        <v>3</v>
      </c>
      <c r="E181" s="69">
        <v>1</v>
      </c>
      <c r="F181" s="69">
        <v>1</v>
      </c>
      <c r="G181" s="69"/>
      <c r="H181" s="69"/>
      <c r="I181" s="69"/>
      <c r="J181" s="70"/>
      <c r="K181" s="49"/>
      <c r="L181" s="67" t="s">
        <v>75</v>
      </c>
      <c r="M181" s="49">
        <v>0</v>
      </c>
      <c r="N181" s="49"/>
    </row>
    <row r="182" spans="1:14" ht="20.25" customHeight="1">
      <c r="A182" s="22" t="str">
        <f>IF('Team Card'!$B$17="","",'Team Card'!$B$17)</f>
        <v>Andy Decker</v>
      </c>
      <c r="B182" s="58">
        <v>1</v>
      </c>
      <c r="C182" s="33">
        <v>4</v>
      </c>
      <c r="D182" s="33">
        <v>3</v>
      </c>
      <c r="E182" s="33">
        <v>3</v>
      </c>
      <c r="F182" s="33">
        <v>3</v>
      </c>
      <c r="G182" s="33">
        <v>2</v>
      </c>
      <c r="H182" s="33"/>
      <c r="I182" s="33">
        <v>1</v>
      </c>
      <c r="J182" s="34"/>
      <c r="K182" s="49"/>
      <c r="L182" s="66" t="s">
        <v>75</v>
      </c>
      <c r="M182" s="49">
        <v>0</v>
      </c>
      <c r="N182" s="49"/>
    </row>
    <row r="183" spans="1:14" ht="20.25" customHeight="1">
      <c r="A183" s="12" t="str">
        <f>IF('Team Card'!$B$18="","",'Team Card'!$B$18)</f>
        <v>Tyler Davis</v>
      </c>
      <c r="B183" s="68">
        <v>1</v>
      </c>
      <c r="C183" s="69">
        <v>4</v>
      </c>
      <c r="D183" s="69">
        <v>4</v>
      </c>
      <c r="E183" s="69">
        <v>1</v>
      </c>
      <c r="F183" s="69"/>
      <c r="G183" s="69"/>
      <c r="H183" s="69"/>
      <c r="I183" s="69"/>
      <c r="J183" s="70"/>
      <c r="K183" s="49"/>
      <c r="L183" s="67" t="s">
        <v>75</v>
      </c>
      <c r="M183" s="49">
        <v>0</v>
      </c>
      <c r="N183" s="49"/>
    </row>
    <row r="184" spans="1:14" ht="20.25" customHeight="1">
      <c r="A184" s="22" t="str">
        <f>IF('Team Card'!$B$19="","",'Team Card'!$B$19)</f>
        <v>Robbie Frey</v>
      </c>
      <c r="B184" s="58">
        <v>1</v>
      </c>
      <c r="C184" s="33">
        <v>3</v>
      </c>
      <c r="D184" s="33">
        <v>3</v>
      </c>
      <c r="E184" s="33">
        <v>0</v>
      </c>
      <c r="F184" s="33"/>
      <c r="G184" s="33"/>
      <c r="H184" s="33"/>
      <c r="I184" s="33"/>
      <c r="J184" s="34"/>
      <c r="K184" s="49"/>
      <c r="L184" s="66" t="s">
        <v>75</v>
      </c>
      <c r="M184" s="49">
        <v>0</v>
      </c>
      <c r="N184" s="49"/>
    </row>
    <row r="185" spans="1:14" ht="20.25" customHeight="1">
      <c r="A185" s="12" t="str">
        <f>IF('Team Card'!$B$20="","",'Team Card'!$B$20)</f>
        <v>Bobby Weaver</v>
      </c>
      <c r="B185" s="68">
        <v>1</v>
      </c>
      <c r="C185" s="69">
        <v>3</v>
      </c>
      <c r="D185" s="69">
        <v>3</v>
      </c>
      <c r="E185" s="69">
        <v>2</v>
      </c>
      <c r="F185" s="69">
        <v>1</v>
      </c>
      <c r="G185" s="69"/>
      <c r="H185" s="69"/>
      <c r="I185" s="69"/>
      <c r="J185" s="70"/>
      <c r="K185" s="49"/>
      <c r="L185" s="67" t="s">
        <v>75</v>
      </c>
      <c r="M185" s="49">
        <v>0</v>
      </c>
      <c r="N185" s="49"/>
    </row>
    <row r="186" spans="1:14" ht="20.25" customHeight="1">
      <c r="A186" s="22" t="str">
        <f>IF('Team Card'!$B$21="","",'Team Card'!$B$21)</f>
        <v>J Braun</v>
      </c>
      <c r="B186" s="58" t="str">
        <f>IF(OR(GameCard7[[#This Row],[PA]]&gt;0,$E$169="Win (FORFEIT)",L186="Yes"),1,"")</f>
        <v/>
      </c>
      <c r="C186" s="33"/>
      <c r="D186" s="33"/>
      <c r="E186" s="33"/>
      <c r="F186" s="33"/>
      <c r="G186" s="33"/>
      <c r="H186" s="33"/>
      <c r="I186" s="33"/>
      <c r="J186" s="34"/>
      <c r="K186" s="49"/>
      <c r="L186" s="66" t="s">
        <v>75</v>
      </c>
      <c r="M186" s="49">
        <v>0</v>
      </c>
      <c r="N186" s="49"/>
    </row>
    <row r="187" spans="1:14" ht="20.25" customHeight="1">
      <c r="A187" s="12" t="str">
        <f>IF('Team Card'!$B$22="","",'Team Card'!$B$22)</f>
        <v>Sean Bigham</v>
      </c>
      <c r="B187" s="68" t="str">
        <f>IF(OR(GameCard7[[#This Row],[PA]]&gt;0,$E$169="Win (FORFEIT)",L187="Yes"),1,"")</f>
        <v/>
      </c>
      <c r="C187" s="69"/>
      <c r="D187" s="69"/>
      <c r="E187" s="69"/>
      <c r="F187" s="69"/>
      <c r="G187" s="69"/>
      <c r="H187" s="69"/>
      <c r="I187" s="69"/>
      <c r="J187" s="70"/>
      <c r="K187" s="49"/>
      <c r="L187" s="67" t="s">
        <v>75</v>
      </c>
      <c r="M187" s="49">
        <v>0</v>
      </c>
      <c r="N187" s="49"/>
    </row>
    <row r="188" spans="1:14" ht="20.25" customHeight="1">
      <c r="A188" s="22" t="str">
        <f>IF('Team Card'!$B$23="","",'Team Card'!$B$23)</f>
        <v>M Brew</v>
      </c>
      <c r="B188" s="58">
        <v>1</v>
      </c>
      <c r="C188" s="33">
        <v>4</v>
      </c>
      <c r="D188" s="33">
        <v>4</v>
      </c>
      <c r="E188" s="33">
        <v>3</v>
      </c>
      <c r="F188" s="33">
        <v>1</v>
      </c>
      <c r="G188" s="33">
        <v>3</v>
      </c>
      <c r="H188" s="33"/>
      <c r="I188" s="33"/>
      <c r="J188" s="34"/>
      <c r="K188" s="49"/>
      <c r="L188" s="66" t="s">
        <v>75</v>
      </c>
      <c r="M188" s="49">
        <v>0</v>
      </c>
      <c r="N188" s="49"/>
    </row>
    <row r="189" spans="1:14" ht="20.25" customHeight="1">
      <c r="A189" s="12" t="str">
        <f>IF('Team Card'!$B$24="","",'Team Card'!$B$24)</f>
        <v>D Finney</v>
      </c>
      <c r="B189" s="68">
        <v>1</v>
      </c>
      <c r="C189" s="69">
        <v>4</v>
      </c>
      <c r="D189" s="69">
        <v>4</v>
      </c>
      <c r="E189" s="69">
        <v>2</v>
      </c>
      <c r="F189" s="69">
        <v>1</v>
      </c>
      <c r="G189" s="69">
        <v>2</v>
      </c>
      <c r="H189" s="69"/>
      <c r="I189" s="69"/>
      <c r="J189" s="70"/>
      <c r="K189" s="49"/>
      <c r="L189" s="67" t="s">
        <v>75</v>
      </c>
      <c r="M189" s="49">
        <v>0</v>
      </c>
      <c r="N189" s="49"/>
    </row>
    <row r="190" spans="1:14" ht="20.25" customHeight="1">
      <c r="A190" s="22" t="str">
        <f>IF('Team Card'!$B$25="","",'Team Card'!$B$25)</f>
        <v>D Haber</v>
      </c>
      <c r="B190" s="58">
        <v>1</v>
      </c>
      <c r="C190" s="33">
        <v>3</v>
      </c>
      <c r="D190" s="33">
        <v>3</v>
      </c>
      <c r="E190" s="33">
        <v>1</v>
      </c>
      <c r="F190" s="33"/>
      <c r="G190" s="33"/>
      <c r="H190" s="33"/>
      <c r="I190" s="33"/>
      <c r="J190" s="34"/>
      <c r="K190" s="49"/>
      <c r="L190" s="66" t="s">
        <v>75</v>
      </c>
      <c r="M190" s="49">
        <v>0</v>
      </c>
      <c r="N190" s="49"/>
    </row>
    <row r="191" spans="1:14" ht="20.25" customHeight="1">
      <c r="A191" s="12" t="str">
        <f>IF('Team Card'!$B$26="","",'Team Card'!$B$26)</f>
        <v>Roger Manning</v>
      </c>
      <c r="B191" s="68" t="str">
        <f>IF(OR(GameCard7[[#This Row],[PA]]&gt;0,$E$169="Win (FORFEIT)",L191="Yes"),1,"")</f>
        <v/>
      </c>
      <c r="C191" s="69"/>
      <c r="D191" s="69"/>
      <c r="E191" s="69"/>
      <c r="F191" s="69"/>
      <c r="G191" s="69"/>
      <c r="H191" s="69"/>
      <c r="I191" s="69"/>
      <c r="J191" s="70"/>
      <c r="K191" s="49"/>
      <c r="L191" s="67" t="s">
        <v>75</v>
      </c>
      <c r="M191" s="49">
        <v>0</v>
      </c>
      <c r="N191" s="49"/>
    </row>
    <row r="192" spans="1:14" ht="20.25" customHeight="1">
      <c r="A192" s="22" t="str">
        <f>IF('Team Card'!$B$27="","",'Team Card'!$B$27)</f>
        <v>Chris Whalen</v>
      </c>
      <c r="B192" s="58" t="str">
        <f>IF(OR(GameCard7[[#This Row],[PA]]&gt;0,$E$169="Win (FORFEIT)",L192="Yes"),1,"")</f>
        <v/>
      </c>
      <c r="C192" s="33"/>
      <c r="D192" s="33"/>
      <c r="E192" s="33"/>
      <c r="F192" s="33"/>
      <c r="G192" s="33"/>
      <c r="H192" s="33"/>
      <c r="I192" s="33"/>
      <c r="J192" s="34"/>
      <c r="K192" s="49"/>
      <c r="L192" s="66" t="s">
        <v>75</v>
      </c>
      <c r="M192" s="49">
        <v>0</v>
      </c>
      <c r="N192" s="49"/>
    </row>
    <row r="193" spans="1:14" ht="20.25" customHeight="1">
      <c r="A193" s="12" t="str">
        <f>IF('Team Card'!$B$28="","",'Team Card'!$B$28)</f>
        <v>Rick Dohoney</v>
      </c>
      <c r="B193" s="68" t="str">
        <f>IF(OR(GameCard7[[#This Row],[PA]]&gt;0,$E$169="Win (FORFEIT)",L193="Yes"),1,"")</f>
        <v/>
      </c>
      <c r="C193" s="69"/>
      <c r="D193" s="69"/>
      <c r="E193" s="69"/>
      <c r="F193" s="69"/>
      <c r="G193" s="69"/>
      <c r="H193" s="69"/>
      <c r="I193" s="69"/>
      <c r="J193" s="70"/>
      <c r="K193" s="49"/>
      <c r="L193" s="67" t="s">
        <v>75</v>
      </c>
      <c r="M193" s="49">
        <v>0</v>
      </c>
      <c r="N193" s="49"/>
    </row>
    <row r="194" spans="1:14" ht="20.25" customHeight="1">
      <c r="A194" s="22" t="str">
        <f>IF('Team Card'!$B$29="","",'Team Card'!$B$29)</f>
        <v>S Natue</v>
      </c>
      <c r="B194" s="58" t="str">
        <f>IF(OR(GameCard7[[#This Row],[PA]]&gt;0,$E$169="Win (FORFEIT)",L194="Yes"),1,"")</f>
        <v/>
      </c>
      <c r="C194" s="33"/>
      <c r="D194" s="33"/>
      <c r="E194" s="33"/>
      <c r="F194" s="33"/>
      <c r="G194" s="33"/>
      <c r="H194" s="33"/>
      <c r="I194" s="33"/>
      <c r="J194" s="34"/>
      <c r="K194" s="49"/>
      <c r="L194" s="66" t="s">
        <v>75</v>
      </c>
      <c r="M194" s="49">
        <v>0</v>
      </c>
      <c r="N194" s="49"/>
    </row>
    <row r="195" spans="1:14" ht="20.25" customHeight="1">
      <c r="A195" s="12" t="str">
        <f>IF('Team Card'!$B$30="","",'Team Card'!$B$30)</f>
        <v>K Miksaucha</v>
      </c>
      <c r="B195" s="68" t="str">
        <f>IF(OR(GameCard7[[#This Row],[PA]]&gt;0,$E$169="Win (FORFEIT)",L195="Yes"),1,"")</f>
        <v/>
      </c>
      <c r="C195" s="69"/>
      <c r="D195" s="69"/>
      <c r="E195" s="69"/>
      <c r="F195" s="69"/>
      <c r="G195" s="69"/>
      <c r="H195" s="69"/>
      <c r="I195" s="69"/>
      <c r="J195" s="70"/>
      <c r="K195" s="49"/>
      <c r="L195" s="67" t="s">
        <v>75</v>
      </c>
      <c r="M195" s="49">
        <v>0</v>
      </c>
      <c r="N195" s="49"/>
    </row>
    <row r="196" spans="1:14" ht="20.25" customHeight="1" thickBot="1">
      <c r="A196" s="22" t="str">
        <f>IF('Team Card'!$B$31="","",'Team Card'!$B$31)</f>
        <v/>
      </c>
      <c r="B196" s="58" t="str">
        <f>IF(OR(GameCard7[[#This Row],[PA]]&gt;0,$E$169="Win (FORFEIT)",L196="Yes"),1,"")</f>
        <v/>
      </c>
      <c r="C196" s="33"/>
      <c r="D196" s="33"/>
      <c r="E196" s="33"/>
      <c r="F196" s="33"/>
      <c r="G196" s="33"/>
      <c r="H196" s="33"/>
      <c r="I196" s="33"/>
      <c r="J196" s="34"/>
      <c r="K196" s="49"/>
      <c r="L196" s="66" t="s">
        <v>75</v>
      </c>
      <c r="M196" s="49">
        <v>0</v>
      </c>
      <c r="N196" s="49"/>
    </row>
    <row r="197" spans="1:14" ht="20.25" customHeight="1">
      <c r="A197" s="43" t="s">
        <v>9</v>
      </c>
      <c r="B197" s="44">
        <f>IF(OR(GameCard7[[#This Row],[PA]]&gt;0,$E$169="Win (FORFEIT)",L197="Yes"),1,"")</f>
        <v>1</v>
      </c>
      <c r="C197" s="44">
        <f t="shared" ref="C197" si="33">SUM(C172:C196)</f>
        <v>40</v>
      </c>
      <c r="D197" s="45">
        <f t="shared" ref="D197" si="34">SUM(D172:D196)</f>
        <v>39</v>
      </c>
      <c r="E197" s="44">
        <f t="shared" ref="E197" si="35">SUM(E172:E196)</f>
        <v>19</v>
      </c>
      <c r="F197" s="44">
        <f t="shared" ref="F197" si="36">SUM(F172:F196)</f>
        <v>11</v>
      </c>
      <c r="G197" s="44">
        <f t="shared" ref="G197" si="37">SUM(G172:G196)</f>
        <v>8</v>
      </c>
      <c r="H197" s="44">
        <f t="shared" ref="H197" si="38">SUM(H172:H196)</f>
        <v>0</v>
      </c>
      <c r="I197" s="44">
        <f t="shared" ref="I197" si="39">SUM(I172:I196)</f>
        <v>1</v>
      </c>
      <c r="J197" s="46">
        <f t="shared" ref="J197" si="40">SUM(J172:J196)</f>
        <v>0</v>
      </c>
      <c r="K197" s="49"/>
      <c r="L197" s="49"/>
      <c r="M197" s="49">
        <v>0</v>
      </c>
      <c r="N197" s="49"/>
    </row>
    <row r="198" spans="1:14" ht="20.25" customHeight="1">
      <c r="A198" s="38"/>
      <c r="B198" s="38"/>
      <c r="C198" s="27"/>
      <c r="D198" s="27"/>
      <c r="E198" s="27"/>
      <c r="F198" s="38"/>
      <c r="G198" s="38"/>
      <c r="H198" s="38"/>
      <c r="I198" s="38"/>
      <c r="J198" s="38"/>
      <c r="K198" s="49"/>
      <c r="L198" s="49"/>
      <c r="M198" s="49">
        <v>0</v>
      </c>
      <c r="N198" s="49"/>
    </row>
    <row r="199" spans="1:14" ht="20.25" customHeight="1">
      <c r="A199" s="89" t="s">
        <v>23</v>
      </c>
      <c r="B199" s="89"/>
      <c r="C199" s="89"/>
      <c r="D199" s="89"/>
      <c r="E199" s="89"/>
      <c r="F199" s="89"/>
      <c r="G199" s="89"/>
      <c r="H199" s="89"/>
      <c r="I199" s="89"/>
      <c r="J199" s="89"/>
      <c r="K199" s="49"/>
      <c r="L199" s="49"/>
      <c r="M199" s="49">
        <v>0</v>
      </c>
      <c r="N199" s="49"/>
    </row>
    <row r="200" spans="1:14" ht="20.25" customHeight="1">
      <c r="A200" s="87"/>
      <c r="B200" s="88"/>
      <c r="C200" s="88"/>
      <c r="D200" s="88"/>
      <c r="E200" s="38"/>
      <c r="F200" s="38"/>
      <c r="G200" s="38"/>
      <c r="H200" s="38"/>
      <c r="I200" s="38"/>
      <c r="J200" s="38"/>
      <c r="K200" s="49"/>
      <c r="L200" s="49"/>
      <c r="M200" s="49">
        <v>0</v>
      </c>
      <c r="N200" s="49"/>
    </row>
    <row r="201" spans="1:14" ht="20.25" customHeight="1">
      <c r="A201" s="23" t="s">
        <v>13</v>
      </c>
      <c r="B201" s="85">
        <v>43264</v>
      </c>
      <c r="C201" s="85"/>
      <c r="D201" s="13" t="s">
        <v>37</v>
      </c>
      <c r="E201" s="86" t="s">
        <v>40</v>
      </c>
      <c r="F201" s="86"/>
      <c r="G201" s="23" t="s">
        <v>12</v>
      </c>
      <c r="H201" s="90" t="s">
        <v>77</v>
      </c>
      <c r="I201" s="90"/>
      <c r="J201" s="38"/>
      <c r="K201" s="48">
        <f>IF(OR(E201="Win",E201="Win (FORFEIT)"),1,0)</f>
        <v>1</v>
      </c>
      <c r="L201" s="49">
        <f>IF(OR(E201="Loss",E201="Loss (FORFEIT)"),1,0)</f>
        <v>0</v>
      </c>
      <c r="M201" s="49">
        <f>IF(B201&lt;&gt;"",1,0)</f>
        <v>1</v>
      </c>
      <c r="N201" s="49"/>
    </row>
    <row r="202" spans="1:14" ht="20.25" customHeight="1" thickBot="1">
      <c r="A202" s="39"/>
      <c r="B202" s="39"/>
      <c r="C202" s="39"/>
      <c r="D202" s="39"/>
      <c r="E202" s="39"/>
      <c r="F202" s="39"/>
      <c r="G202" s="39"/>
      <c r="H202" s="39"/>
      <c r="I202" s="39"/>
      <c r="J202" s="39"/>
      <c r="K202" s="50"/>
      <c r="L202" s="49"/>
      <c r="M202" s="49">
        <v>0</v>
      </c>
      <c r="N202" s="49"/>
    </row>
    <row r="203" spans="1:14" ht="20.25" customHeight="1" thickBot="1">
      <c r="A203" s="40" t="s">
        <v>10</v>
      </c>
      <c r="B203" s="41" t="s">
        <v>4</v>
      </c>
      <c r="C203" s="41" t="s">
        <v>0</v>
      </c>
      <c r="D203" s="41" t="s">
        <v>1</v>
      </c>
      <c r="E203" s="41" t="s">
        <v>2</v>
      </c>
      <c r="F203" s="41" t="s">
        <v>5</v>
      </c>
      <c r="G203" s="41" t="s">
        <v>6</v>
      </c>
      <c r="H203" s="41" t="s">
        <v>11</v>
      </c>
      <c r="I203" s="41" t="s">
        <v>7</v>
      </c>
      <c r="J203" s="42" t="s">
        <v>8</v>
      </c>
      <c r="K203" s="49"/>
      <c r="L203" s="65" t="s">
        <v>72</v>
      </c>
      <c r="M203" s="49">
        <v>0</v>
      </c>
      <c r="N203" s="49"/>
    </row>
    <row r="204" spans="1:14" ht="20.25" customHeight="1">
      <c r="A204" s="22" t="str">
        <f>IF('Team Card'!$B$7="","",'Team Card'!$B$7)</f>
        <v>Brian Lawrence</v>
      </c>
      <c r="B204" s="58">
        <v>1</v>
      </c>
      <c r="C204" s="33">
        <v>4</v>
      </c>
      <c r="D204" s="33">
        <v>3</v>
      </c>
      <c r="E204" s="33">
        <v>2</v>
      </c>
      <c r="F204" s="33">
        <v>2</v>
      </c>
      <c r="G204" s="33">
        <v>1</v>
      </c>
      <c r="H204" s="33"/>
      <c r="I204" s="33">
        <v>1</v>
      </c>
      <c r="J204" s="34"/>
      <c r="K204" s="49"/>
      <c r="L204" s="66" t="s">
        <v>75</v>
      </c>
      <c r="M204" s="49">
        <v>0</v>
      </c>
      <c r="N204" s="49"/>
    </row>
    <row r="205" spans="1:14" ht="20.25" customHeight="1">
      <c r="A205" s="12" t="str">
        <f>IF('Team Card'!$B$8="","",'Team Card'!$B$8)</f>
        <v>Brian Molinaro</v>
      </c>
      <c r="B205" s="68">
        <v>1</v>
      </c>
      <c r="C205" s="69">
        <v>3</v>
      </c>
      <c r="D205" s="69">
        <v>2</v>
      </c>
      <c r="E205" s="69">
        <v>1</v>
      </c>
      <c r="F205" s="69">
        <v>1</v>
      </c>
      <c r="G205" s="69"/>
      <c r="H205" s="69"/>
      <c r="I205" s="69">
        <v>1</v>
      </c>
      <c r="J205" s="70"/>
      <c r="K205" s="49"/>
      <c r="L205" s="67" t="s">
        <v>75</v>
      </c>
      <c r="M205" s="49">
        <v>0</v>
      </c>
      <c r="N205" s="49"/>
    </row>
    <row r="206" spans="1:14" ht="20.25" customHeight="1">
      <c r="A206" s="22" t="str">
        <f>IF('Team Card'!$B$9="","",'Team Card'!$B$9)</f>
        <v>Nick Molinaro</v>
      </c>
      <c r="B206" s="58">
        <v>1</v>
      </c>
      <c r="C206" s="33">
        <v>3</v>
      </c>
      <c r="D206" s="33">
        <v>2</v>
      </c>
      <c r="E206" s="33">
        <v>2</v>
      </c>
      <c r="F206" s="33"/>
      <c r="G206" s="33">
        <v>1</v>
      </c>
      <c r="H206" s="33">
        <v>1</v>
      </c>
      <c r="I206" s="33"/>
      <c r="J206" s="34"/>
      <c r="K206" s="49"/>
      <c r="L206" s="66" t="s">
        <v>75</v>
      </c>
      <c r="M206" s="49">
        <v>0</v>
      </c>
      <c r="N206" s="49"/>
    </row>
    <row r="207" spans="1:14" ht="20.25" customHeight="1">
      <c r="A207" s="12" t="str">
        <f>IF('Team Card'!$B$10="","",'Team Card'!$B$10)</f>
        <v>E Braun</v>
      </c>
      <c r="B207" s="68">
        <v>1</v>
      </c>
      <c r="C207" s="69">
        <v>3</v>
      </c>
      <c r="D207" s="69">
        <v>3</v>
      </c>
      <c r="E207" s="69">
        <v>3</v>
      </c>
      <c r="F207" s="69">
        <v>1</v>
      </c>
      <c r="G207" s="69">
        <v>2</v>
      </c>
      <c r="H207" s="69"/>
      <c r="I207" s="69"/>
      <c r="J207" s="70">
        <v>1</v>
      </c>
      <c r="K207" s="49"/>
      <c r="L207" s="67" t="s">
        <v>75</v>
      </c>
      <c r="M207" s="49">
        <v>0</v>
      </c>
      <c r="N207" s="49"/>
    </row>
    <row r="208" spans="1:14" ht="20.25" customHeight="1">
      <c r="A208" s="22" t="str">
        <f>IF('Team Card'!$B$11="","",'Team Card'!$B$11)</f>
        <v>Kirk Daley</v>
      </c>
      <c r="B208" s="58">
        <v>1</v>
      </c>
      <c r="C208" s="33">
        <v>4</v>
      </c>
      <c r="D208" s="33">
        <v>4</v>
      </c>
      <c r="E208" s="33">
        <v>2</v>
      </c>
      <c r="F208" s="33">
        <v>1</v>
      </c>
      <c r="G208" s="33"/>
      <c r="H208" s="33"/>
      <c r="I208" s="33"/>
      <c r="J208" s="34"/>
      <c r="K208" s="49"/>
      <c r="L208" s="66" t="s">
        <v>75</v>
      </c>
      <c r="M208" s="49">
        <v>0</v>
      </c>
      <c r="N208" s="49"/>
    </row>
    <row r="209" spans="1:14" ht="20.25" customHeight="1">
      <c r="A209" s="12" t="str">
        <f>IF('Team Card'!$B$12="","",'Team Card'!$B$12)</f>
        <v>James Vecchiarello</v>
      </c>
      <c r="B209" s="68" t="str">
        <f>IF(OR(GameCard38[[#This Row],[PA]]&gt;0,$E$201="Win (FORFEIT)",L209="Yes"),1,"")</f>
        <v/>
      </c>
      <c r="C209" s="69"/>
      <c r="D209" s="69"/>
      <c r="E209" s="69"/>
      <c r="F209" s="69"/>
      <c r="G209" s="69"/>
      <c r="H209" s="69"/>
      <c r="I209" s="69"/>
      <c r="J209" s="70"/>
      <c r="K209" s="49"/>
      <c r="L209" s="67" t="s">
        <v>75</v>
      </c>
      <c r="M209" s="49">
        <v>0</v>
      </c>
      <c r="N209" s="49"/>
    </row>
    <row r="210" spans="1:14" ht="20.25" customHeight="1">
      <c r="A210" s="22" t="str">
        <f>IF('Team Card'!$B$13="","",'Team Card'!$B$13)</f>
        <v>Ron Mickell</v>
      </c>
      <c r="B210" s="58" t="str">
        <f>IF(OR(GameCard38[[#This Row],[PA]]&gt;0,$E$201="Win (FORFEIT)",L210="Yes"),1,"")</f>
        <v/>
      </c>
      <c r="C210" s="33"/>
      <c r="D210" s="33"/>
      <c r="E210" s="33"/>
      <c r="F210" s="33"/>
      <c r="G210" s="33"/>
      <c r="H210" s="33"/>
      <c r="I210" s="33"/>
      <c r="J210" s="34"/>
      <c r="K210" s="49"/>
      <c r="L210" s="66" t="s">
        <v>75</v>
      </c>
      <c r="M210" s="49">
        <v>0</v>
      </c>
      <c r="N210" s="49"/>
    </row>
    <row r="211" spans="1:14" ht="20.25" customHeight="1">
      <c r="A211" s="12" t="str">
        <f>IF('Team Card'!$B$14="","",'Team Card'!$B$14)</f>
        <v>J Cole</v>
      </c>
      <c r="B211" s="68">
        <v>1</v>
      </c>
      <c r="C211" s="69">
        <v>3</v>
      </c>
      <c r="D211" s="69">
        <v>3</v>
      </c>
      <c r="E211" s="69">
        <v>0</v>
      </c>
      <c r="F211" s="69"/>
      <c r="G211" s="69"/>
      <c r="H211" s="69"/>
      <c r="I211" s="69"/>
      <c r="J211" s="70"/>
      <c r="K211" s="49"/>
      <c r="L211" s="67" t="s">
        <v>75</v>
      </c>
      <c r="M211" s="49">
        <v>0</v>
      </c>
      <c r="N211" s="49"/>
    </row>
    <row r="212" spans="1:14" ht="20.25" customHeight="1">
      <c r="A212" s="22" t="str">
        <f>IF('Team Card'!$B$15="","",'Team Card'!$B$15)</f>
        <v>Kevin Gaboardi</v>
      </c>
      <c r="B212" s="58" t="str">
        <f>IF(OR(GameCard38[[#This Row],[PA]]&gt;0,$E$201="Win (FORFEIT)",L212="Yes"),1,"")</f>
        <v/>
      </c>
      <c r="C212" s="33"/>
      <c r="D212" s="33"/>
      <c r="E212" s="33"/>
      <c r="F212" s="33"/>
      <c r="G212" s="33"/>
      <c r="H212" s="33"/>
      <c r="I212" s="33"/>
      <c r="J212" s="34"/>
      <c r="K212" s="49"/>
      <c r="L212" s="66" t="s">
        <v>75</v>
      </c>
      <c r="M212" s="49">
        <v>0</v>
      </c>
      <c r="N212" s="49"/>
    </row>
    <row r="213" spans="1:14" ht="20.25" customHeight="1">
      <c r="A213" s="12" t="str">
        <f>IF('Team Card'!$B$16="","",'Team Card'!$B$16)</f>
        <v>Rich Durland</v>
      </c>
      <c r="B213" s="68">
        <v>1</v>
      </c>
      <c r="C213" s="69">
        <v>3</v>
      </c>
      <c r="D213" s="69">
        <v>3</v>
      </c>
      <c r="E213" s="69">
        <v>0</v>
      </c>
      <c r="F213" s="69"/>
      <c r="G213" s="69"/>
      <c r="H213" s="69"/>
      <c r="I213" s="69"/>
      <c r="J213" s="70"/>
      <c r="K213" s="49"/>
      <c r="L213" s="67" t="s">
        <v>75</v>
      </c>
      <c r="M213" s="49">
        <v>0</v>
      </c>
      <c r="N213" s="49"/>
    </row>
    <row r="214" spans="1:14" ht="20.25" customHeight="1">
      <c r="A214" s="22" t="str">
        <f>IF('Team Card'!$B$17="","",'Team Card'!$B$17)</f>
        <v>Andy Decker</v>
      </c>
      <c r="B214" s="58" t="str">
        <f>IF(OR(GameCard38[[#This Row],[PA]]&gt;0,$E$201="Win (FORFEIT)",L214="Yes"),1,"")</f>
        <v/>
      </c>
      <c r="C214" s="33"/>
      <c r="D214" s="33"/>
      <c r="E214" s="33"/>
      <c r="F214" s="33"/>
      <c r="G214" s="33"/>
      <c r="H214" s="33"/>
      <c r="I214" s="33"/>
      <c r="J214" s="34"/>
      <c r="K214" s="49"/>
      <c r="L214" s="66" t="s">
        <v>75</v>
      </c>
      <c r="M214" s="49">
        <v>0</v>
      </c>
      <c r="N214" s="49"/>
    </row>
    <row r="215" spans="1:14" ht="20.25" customHeight="1">
      <c r="A215" s="12" t="str">
        <f>IF('Team Card'!$B$18="","",'Team Card'!$B$18)</f>
        <v>Tyler Davis</v>
      </c>
      <c r="B215" s="68" t="str">
        <f>IF(OR(GameCard38[[#This Row],[PA]]&gt;0,$E$201="Win (FORFEIT)",L215="Yes"),1,"")</f>
        <v/>
      </c>
      <c r="C215" s="69"/>
      <c r="D215" s="69"/>
      <c r="E215" s="69"/>
      <c r="F215" s="69"/>
      <c r="G215" s="69"/>
      <c r="H215" s="69"/>
      <c r="I215" s="69"/>
      <c r="J215" s="70"/>
      <c r="K215" s="49"/>
      <c r="L215" s="67" t="s">
        <v>75</v>
      </c>
      <c r="M215" s="49">
        <v>0</v>
      </c>
      <c r="N215" s="49"/>
    </row>
    <row r="216" spans="1:14" ht="20.25" customHeight="1">
      <c r="A216" s="22" t="str">
        <f>IF('Team Card'!$B$19="","",'Team Card'!$B$19)</f>
        <v>Robbie Frey</v>
      </c>
      <c r="B216" s="58" t="str">
        <f>IF(OR(GameCard38[[#This Row],[PA]]&gt;0,$E$201="Win (FORFEIT)",L216="Yes"),1,"")</f>
        <v/>
      </c>
      <c r="C216" s="33"/>
      <c r="D216" s="33"/>
      <c r="E216" s="33"/>
      <c r="F216" s="33"/>
      <c r="G216" s="33"/>
      <c r="H216" s="33"/>
      <c r="I216" s="33"/>
      <c r="J216" s="34"/>
      <c r="K216" s="49"/>
      <c r="L216" s="66" t="s">
        <v>75</v>
      </c>
      <c r="M216" s="49">
        <v>0</v>
      </c>
      <c r="N216" s="49"/>
    </row>
    <row r="217" spans="1:14" ht="20.25" customHeight="1">
      <c r="A217" s="12" t="str">
        <f>IF('Team Card'!$B$20="","",'Team Card'!$B$20)</f>
        <v>Bobby Weaver</v>
      </c>
      <c r="B217" s="68">
        <v>1</v>
      </c>
      <c r="C217" s="69">
        <v>3</v>
      </c>
      <c r="D217" s="69">
        <v>2</v>
      </c>
      <c r="E217" s="69">
        <v>0</v>
      </c>
      <c r="F217" s="69"/>
      <c r="G217" s="69">
        <v>1</v>
      </c>
      <c r="H217" s="69">
        <v>1</v>
      </c>
      <c r="I217" s="69"/>
      <c r="J217" s="70"/>
      <c r="K217" s="49"/>
      <c r="L217" s="67" t="s">
        <v>75</v>
      </c>
      <c r="M217" s="49">
        <v>0</v>
      </c>
      <c r="N217" s="49"/>
    </row>
    <row r="218" spans="1:14" ht="20.25" customHeight="1">
      <c r="A218" s="22" t="str">
        <f>IF('Team Card'!$B$21="","",'Team Card'!$B$21)</f>
        <v>J Braun</v>
      </c>
      <c r="B218" s="58" t="str">
        <f>IF(OR(GameCard38[[#This Row],[PA]]&gt;0,$E$201="Win (FORFEIT)",L218="Yes"),1,"")</f>
        <v/>
      </c>
      <c r="C218" s="33"/>
      <c r="D218" s="33"/>
      <c r="E218" s="33"/>
      <c r="F218" s="33"/>
      <c r="G218" s="33"/>
      <c r="H218" s="33"/>
      <c r="I218" s="33"/>
      <c r="J218" s="34"/>
      <c r="K218" s="49"/>
      <c r="L218" s="66" t="s">
        <v>75</v>
      </c>
      <c r="M218" s="49">
        <v>0</v>
      </c>
      <c r="N218" s="49"/>
    </row>
    <row r="219" spans="1:14" ht="20.25" customHeight="1">
      <c r="A219" s="12" t="str">
        <f>IF('Team Card'!$B$22="","",'Team Card'!$B$22)</f>
        <v>Sean Bigham</v>
      </c>
      <c r="B219" s="68">
        <v>1</v>
      </c>
      <c r="C219" s="69">
        <v>3</v>
      </c>
      <c r="D219" s="69">
        <v>3</v>
      </c>
      <c r="E219" s="69">
        <v>1</v>
      </c>
      <c r="F219" s="69"/>
      <c r="G219" s="69"/>
      <c r="H219" s="69"/>
      <c r="I219" s="69"/>
      <c r="J219" s="70"/>
      <c r="K219" s="49"/>
      <c r="L219" s="67" t="s">
        <v>75</v>
      </c>
      <c r="M219" s="49">
        <v>0</v>
      </c>
      <c r="N219" s="49"/>
    </row>
    <row r="220" spans="1:14" ht="20.25" customHeight="1">
      <c r="A220" s="22" t="str">
        <f>IF('Team Card'!$B$23="","",'Team Card'!$B$23)</f>
        <v>M Brew</v>
      </c>
      <c r="B220" s="58" t="str">
        <f>IF(OR(GameCard38[[#This Row],[PA]]&gt;0,$E$201="Win (FORFEIT)",L220="Yes"),1,"")</f>
        <v/>
      </c>
      <c r="C220" s="33"/>
      <c r="D220" s="33"/>
      <c r="E220" s="33"/>
      <c r="F220" s="33"/>
      <c r="G220" s="33"/>
      <c r="H220" s="33"/>
      <c r="I220" s="33"/>
      <c r="J220" s="34"/>
      <c r="K220" s="49"/>
      <c r="L220" s="66" t="s">
        <v>75</v>
      </c>
      <c r="M220" s="49">
        <v>0</v>
      </c>
      <c r="N220" s="49"/>
    </row>
    <row r="221" spans="1:14" ht="20.25" customHeight="1">
      <c r="A221" s="12" t="str">
        <f>IF('Team Card'!$B$24="","",'Team Card'!$B$24)</f>
        <v>D Finney</v>
      </c>
      <c r="B221" s="68">
        <v>1</v>
      </c>
      <c r="C221" s="69">
        <v>3</v>
      </c>
      <c r="D221" s="69">
        <v>3</v>
      </c>
      <c r="E221" s="69">
        <v>1</v>
      </c>
      <c r="F221" s="69">
        <v>2</v>
      </c>
      <c r="G221" s="69">
        <v>1</v>
      </c>
      <c r="H221" s="69"/>
      <c r="I221" s="69"/>
      <c r="J221" s="70"/>
      <c r="K221" s="49"/>
      <c r="L221" s="67" t="s">
        <v>75</v>
      </c>
      <c r="M221" s="49">
        <v>0</v>
      </c>
      <c r="N221" s="49"/>
    </row>
    <row r="222" spans="1:14" ht="20.25" customHeight="1">
      <c r="A222" s="22" t="str">
        <f>IF('Team Card'!$B$25="","",'Team Card'!$B$25)</f>
        <v>D Haber</v>
      </c>
      <c r="B222" s="58" t="str">
        <f>IF(OR(GameCard38[[#This Row],[PA]]&gt;0,$E$201="Win (FORFEIT)",L222="Yes"),1,"")</f>
        <v/>
      </c>
      <c r="C222" s="33"/>
      <c r="D222" s="33"/>
      <c r="E222" s="33"/>
      <c r="F222" s="33"/>
      <c r="G222" s="33"/>
      <c r="H222" s="33"/>
      <c r="I222" s="33"/>
      <c r="J222" s="34"/>
      <c r="K222" s="49"/>
      <c r="L222" s="66" t="s">
        <v>75</v>
      </c>
      <c r="M222" s="49">
        <v>0</v>
      </c>
      <c r="N222" s="49"/>
    </row>
    <row r="223" spans="1:14" ht="20.25" customHeight="1">
      <c r="A223" s="12" t="str">
        <f>IF('Team Card'!$B$26="","",'Team Card'!$B$26)</f>
        <v>Roger Manning</v>
      </c>
      <c r="B223" s="68">
        <v>1</v>
      </c>
      <c r="C223" s="69">
        <v>3</v>
      </c>
      <c r="D223" s="69">
        <v>3</v>
      </c>
      <c r="E223" s="69">
        <v>2</v>
      </c>
      <c r="F223" s="69"/>
      <c r="G223" s="69"/>
      <c r="H223" s="69"/>
      <c r="I223" s="69"/>
      <c r="J223" s="70"/>
      <c r="K223" s="49"/>
      <c r="L223" s="67" t="s">
        <v>75</v>
      </c>
      <c r="M223" s="49">
        <v>0</v>
      </c>
      <c r="N223" s="49"/>
    </row>
    <row r="224" spans="1:14" ht="20.25" customHeight="1">
      <c r="A224" s="22" t="str">
        <f>IF('Team Card'!$B$27="","",'Team Card'!$B$27)</f>
        <v>Chris Whalen</v>
      </c>
      <c r="B224" s="58" t="str">
        <f>IF(OR(GameCard38[[#This Row],[PA]]&gt;0,$E$201="Win (FORFEIT)",L224="Yes"),1,"")</f>
        <v/>
      </c>
      <c r="C224" s="33"/>
      <c r="D224" s="33"/>
      <c r="E224" s="33"/>
      <c r="F224" s="33"/>
      <c r="G224" s="33"/>
      <c r="H224" s="33"/>
      <c r="I224" s="33"/>
      <c r="J224" s="34"/>
      <c r="K224" s="49"/>
      <c r="L224" s="66" t="s">
        <v>75</v>
      </c>
      <c r="M224" s="49">
        <v>0</v>
      </c>
      <c r="N224" s="49"/>
    </row>
    <row r="225" spans="1:14" ht="20.25" customHeight="1">
      <c r="A225" s="12" t="str">
        <f>IF('Team Card'!$B$28="","",'Team Card'!$B$28)</f>
        <v>Rick Dohoney</v>
      </c>
      <c r="B225" s="68" t="str">
        <f>IF(OR(GameCard38[[#This Row],[PA]]&gt;0,$E$201="Win (FORFEIT)",L225="Yes"),1,"")</f>
        <v/>
      </c>
      <c r="C225" s="69"/>
      <c r="D225" s="69"/>
      <c r="E225" s="69"/>
      <c r="F225" s="69"/>
      <c r="G225" s="69"/>
      <c r="H225" s="69"/>
      <c r="I225" s="69"/>
      <c r="J225" s="70"/>
      <c r="K225" s="49"/>
      <c r="L225" s="67" t="s">
        <v>75</v>
      </c>
      <c r="M225" s="49">
        <v>0</v>
      </c>
      <c r="N225" s="49"/>
    </row>
    <row r="226" spans="1:14" ht="20.25" customHeight="1">
      <c r="A226" s="22" t="str">
        <f>IF('Team Card'!$B$29="","",'Team Card'!$B$29)</f>
        <v>S Natue</v>
      </c>
      <c r="B226" s="58" t="str">
        <f>IF(OR(GameCard38[[#This Row],[PA]]&gt;0,$E$201="Win (FORFEIT)",L226="Yes"),1,"")</f>
        <v/>
      </c>
      <c r="C226" s="33"/>
      <c r="D226" s="33"/>
      <c r="E226" s="33"/>
      <c r="F226" s="33"/>
      <c r="G226" s="33"/>
      <c r="H226" s="33"/>
      <c r="I226" s="33"/>
      <c r="J226" s="34"/>
      <c r="K226" s="49"/>
      <c r="L226" s="66" t="s">
        <v>75</v>
      </c>
      <c r="M226" s="49">
        <v>0</v>
      </c>
      <c r="N226" s="49"/>
    </row>
    <row r="227" spans="1:14" ht="20.25" customHeight="1">
      <c r="A227" s="12" t="str">
        <f>IF('Team Card'!$B$30="","",'Team Card'!$B$30)</f>
        <v>K Miksaucha</v>
      </c>
      <c r="B227" s="68" t="str">
        <f>IF(OR(GameCard38[[#This Row],[PA]]&gt;0,$E$201="Win (FORFEIT)",L227="Yes"),1,"")</f>
        <v/>
      </c>
      <c r="C227" s="69"/>
      <c r="D227" s="69"/>
      <c r="E227" s="69"/>
      <c r="F227" s="69"/>
      <c r="G227" s="69"/>
      <c r="H227" s="69"/>
      <c r="I227" s="69"/>
      <c r="J227" s="70"/>
      <c r="K227" s="49"/>
      <c r="L227" s="67" t="s">
        <v>75</v>
      </c>
      <c r="M227" s="49">
        <v>0</v>
      </c>
      <c r="N227" s="49"/>
    </row>
    <row r="228" spans="1:14" ht="20.25" customHeight="1" thickBot="1">
      <c r="A228" s="22" t="str">
        <f>IF('Team Card'!$B$31="","",'Team Card'!$B$31)</f>
        <v/>
      </c>
      <c r="B228" s="58" t="str">
        <f>IF(OR(GameCard38[[#This Row],[PA]]&gt;0,$E$201="Win (FORFEIT)",L228="Yes"),1,"")</f>
        <v/>
      </c>
      <c r="C228" s="33"/>
      <c r="D228" s="33"/>
      <c r="E228" s="33"/>
      <c r="F228" s="33"/>
      <c r="G228" s="33"/>
      <c r="H228" s="33"/>
      <c r="I228" s="33"/>
      <c r="J228" s="34"/>
      <c r="K228" s="49"/>
      <c r="L228" s="66" t="s">
        <v>75</v>
      </c>
      <c r="M228" s="49">
        <v>0</v>
      </c>
      <c r="N228" s="49"/>
    </row>
    <row r="229" spans="1:14" ht="20.25" customHeight="1">
      <c r="A229" s="43" t="s">
        <v>9</v>
      </c>
      <c r="B229" s="44">
        <f>IF(OR(GameCard38[[#This Row],[PA]]&gt;0,$E$201="Win (FORFEIT)",L229="Yes"),1,"")</f>
        <v>1</v>
      </c>
      <c r="C229" s="44">
        <f t="shared" ref="C229" si="41">SUM(C204:C228)</f>
        <v>35</v>
      </c>
      <c r="D229" s="45">
        <f t="shared" ref="D229" si="42">SUM(D204:D228)</f>
        <v>31</v>
      </c>
      <c r="E229" s="44">
        <f t="shared" ref="E229" si="43">SUM(E204:E228)</f>
        <v>14</v>
      </c>
      <c r="F229" s="44">
        <f t="shared" ref="F229" si="44">SUM(F204:F228)</f>
        <v>7</v>
      </c>
      <c r="G229" s="44">
        <f t="shared" ref="G229" si="45">SUM(G204:G228)</f>
        <v>6</v>
      </c>
      <c r="H229" s="44">
        <f t="shared" ref="H229" si="46">SUM(H204:H228)</f>
        <v>2</v>
      </c>
      <c r="I229" s="44">
        <f t="shared" ref="I229" si="47">SUM(I204:I228)</f>
        <v>2</v>
      </c>
      <c r="J229" s="46">
        <f t="shared" ref="J229" si="48">SUM(J204:J228)</f>
        <v>1</v>
      </c>
      <c r="K229" s="49"/>
      <c r="L229" s="49"/>
      <c r="M229" s="49">
        <v>0</v>
      </c>
      <c r="N229" s="49"/>
    </row>
    <row r="230" spans="1:14" ht="20.25" customHeight="1">
      <c r="A230" s="38"/>
      <c r="B230" s="38"/>
      <c r="C230" s="27"/>
      <c r="D230" s="27"/>
      <c r="E230" s="27"/>
      <c r="F230" s="38"/>
      <c r="G230" s="38"/>
      <c r="H230" s="38"/>
      <c r="I230" s="38"/>
      <c r="J230" s="38"/>
      <c r="K230" s="49"/>
      <c r="L230" s="49"/>
      <c r="M230" s="49">
        <v>0</v>
      </c>
      <c r="N230" s="49"/>
    </row>
    <row r="231" spans="1:14" ht="20.25" customHeight="1">
      <c r="A231" s="89" t="s">
        <v>24</v>
      </c>
      <c r="B231" s="89"/>
      <c r="C231" s="89"/>
      <c r="D231" s="89"/>
      <c r="E231" s="89"/>
      <c r="F231" s="89"/>
      <c r="G231" s="89"/>
      <c r="H231" s="89"/>
      <c r="I231" s="89"/>
      <c r="J231" s="89"/>
      <c r="K231" s="49"/>
      <c r="L231" s="49"/>
      <c r="M231" s="49">
        <v>0</v>
      </c>
      <c r="N231" s="49"/>
    </row>
    <row r="232" spans="1:14" ht="20.25" customHeight="1">
      <c r="A232" s="87"/>
      <c r="B232" s="88"/>
      <c r="C232" s="88"/>
      <c r="D232" s="88"/>
      <c r="E232" s="38"/>
      <c r="F232" s="38"/>
      <c r="G232" s="38"/>
      <c r="H232" s="38"/>
      <c r="I232" s="38"/>
      <c r="J232" s="38"/>
      <c r="K232" s="49"/>
      <c r="L232" s="49"/>
      <c r="M232" s="49">
        <v>0</v>
      </c>
      <c r="N232" s="49"/>
    </row>
    <row r="233" spans="1:14" ht="20.25" customHeight="1">
      <c r="A233" s="23" t="s">
        <v>13</v>
      </c>
      <c r="B233" s="85">
        <v>43271</v>
      </c>
      <c r="C233" s="85"/>
      <c r="D233" s="13" t="s">
        <v>37</v>
      </c>
      <c r="E233" s="86" t="s">
        <v>41</v>
      </c>
      <c r="F233" s="86"/>
      <c r="G233" s="23" t="s">
        <v>12</v>
      </c>
      <c r="H233" s="90" t="s">
        <v>76</v>
      </c>
      <c r="I233" s="90"/>
      <c r="J233" s="38"/>
      <c r="K233" s="48">
        <f>IF(OR(E233="Win",E233="Win (FORFEIT)"),1,0)</f>
        <v>0</v>
      </c>
      <c r="L233" s="49">
        <f>IF(OR(E233="Loss",E233="Loss (FORFEIT)"),1,0)</f>
        <v>1</v>
      </c>
      <c r="M233" s="49">
        <f>IF(B233&lt;&gt;"",1,0)</f>
        <v>1</v>
      </c>
      <c r="N233" s="49"/>
    </row>
    <row r="234" spans="1:14" ht="20.25" customHeight="1" thickBot="1">
      <c r="A234" s="39"/>
      <c r="B234" s="39"/>
      <c r="C234" s="39"/>
      <c r="D234" s="39"/>
      <c r="E234" s="39"/>
      <c r="F234" s="39"/>
      <c r="G234" s="39"/>
      <c r="H234" s="39"/>
      <c r="I234" s="39"/>
      <c r="J234" s="39"/>
      <c r="K234" s="50"/>
      <c r="L234" s="49"/>
      <c r="M234" s="49">
        <v>0</v>
      </c>
      <c r="N234" s="49"/>
    </row>
    <row r="235" spans="1:14" ht="20.25" customHeight="1" thickBot="1">
      <c r="A235" s="40" t="s">
        <v>10</v>
      </c>
      <c r="B235" s="41" t="s">
        <v>4</v>
      </c>
      <c r="C235" s="41" t="s">
        <v>0</v>
      </c>
      <c r="D235" s="41" t="s">
        <v>1</v>
      </c>
      <c r="E235" s="41" t="s">
        <v>2</v>
      </c>
      <c r="F235" s="41" t="s">
        <v>5</v>
      </c>
      <c r="G235" s="41" t="s">
        <v>6</v>
      </c>
      <c r="H235" s="41" t="s">
        <v>11</v>
      </c>
      <c r="I235" s="41" t="s">
        <v>7</v>
      </c>
      <c r="J235" s="42" t="s">
        <v>8</v>
      </c>
      <c r="K235" s="49"/>
      <c r="L235" s="65" t="s">
        <v>72</v>
      </c>
      <c r="M235" s="49">
        <v>0</v>
      </c>
      <c r="N235" s="49"/>
    </row>
    <row r="236" spans="1:14" ht="20.25" customHeight="1">
      <c r="A236" s="22" t="str">
        <f>IF('Team Card'!$B$7="","",'Team Card'!$B$7)</f>
        <v>Brian Lawrence</v>
      </c>
      <c r="B236" s="58">
        <v>1</v>
      </c>
      <c r="C236" s="33">
        <v>4</v>
      </c>
      <c r="D236" s="33">
        <v>3</v>
      </c>
      <c r="E236" s="33">
        <v>1</v>
      </c>
      <c r="F236" s="33">
        <v>1</v>
      </c>
      <c r="G236" s="33">
        <v>1</v>
      </c>
      <c r="H236" s="33"/>
      <c r="I236" s="33">
        <v>1</v>
      </c>
      <c r="J236" s="34"/>
      <c r="K236" s="49"/>
      <c r="L236" s="66" t="s">
        <v>75</v>
      </c>
      <c r="M236" s="49">
        <v>0</v>
      </c>
      <c r="N236" s="49"/>
    </row>
    <row r="237" spans="1:14" ht="20.25" customHeight="1">
      <c r="A237" s="12" t="str">
        <f>IF('Team Card'!$B$8="","",'Team Card'!$B$8)</f>
        <v>Brian Molinaro</v>
      </c>
      <c r="B237" s="68" t="str">
        <f>IF(OR(GameCard49[[#This Row],[PA]]&gt;0,$E$233="Win (FORFEIT)",L237="Yes"),1,"")</f>
        <v/>
      </c>
      <c r="C237" s="69"/>
      <c r="D237" s="69"/>
      <c r="E237" s="69"/>
      <c r="F237" s="69"/>
      <c r="G237" s="69"/>
      <c r="H237" s="69"/>
      <c r="I237" s="69"/>
      <c r="J237" s="70"/>
      <c r="K237" s="49"/>
      <c r="L237" s="67" t="s">
        <v>75</v>
      </c>
      <c r="M237" s="49">
        <v>0</v>
      </c>
      <c r="N237" s="49"/>
    </row>
    <row r="238" spans="1:14" ht="20.25" customHeight="1">
      <c r="A238" s="22" t="str">
        <f>IF('Team Card'!$B$9="","",'Team Card'!$B$9)</f>
        <v>Nick Molinaro</v>
      </c>
      <c r="B238" s="58">
        <v>1</v>
      </c>
      <c r="C238" s="33">
        <v>4</v>
      </c>
      <c r="D238" s="33">
        <v>4</v>
      </c>
      <c r="E238" s="33">
        <v>2</v>
      </c>
      <c r="F238" s="33">
        <v>1</v>
      </c>
      <c r="G238" s="33">
        <v>2</v>
      </c>
      <c r="H238" s="33"/>
      <c r="I238" s="33"/>
      <c r="J238" s="34"/>
      <c r="K238" s="49"/>
      <c r="L238" s="66" t="s">
        <v>75</v>
      </c>
      <c r="M238" s="49">
        <v>0</v>
      </c>
      <c r="N238" s="49"/>
    </row>
    <row r="239" spans="1:14" ht="20.25" customHeight="1">
      <c r="A239" s="12" t="str">
        <f>IF('Team Card'!$B$10="","",'Team Card'!$B$10)</f>
        <v>E Braun</v>
      </c>
      <c r="B239" s="68" t="str">
        <f>IF(OR(GameCard49[[#This Row],[PA]]&gt;0,$E$233="Win (FORFEIT)",L239="Yes"),1,"")</f>
        <v/>
      </c>
      <c r="C239" s="69"/>
      <c r="D239" s="69"/>
      <c r="E239" s="69"/>
      <c r="F239" s="69"/>
      <c r="G239" s="69"/>
      <c r="H239" s="69"/>
      <c r="I239" s="69"/>
      <c r="J239" s="70"/>
      <c r="K239" s="49"/>
      <c r="L239" s="67" t="s">
        <v>75</v>
      </c>
      <c r="M239" s="49">
        <v>0</v>
      </c>
      <c r="N239" s="49"/>
    </row>
    <row r="240" spans="1:14" ht="20.25" customHeight="1">
      <c r="A240" s="22" t="str">
        <f>IF('Team Card'!$B$11="","",'Team Card'!$B$11)</f>
        <v>Kirk Daley</v>
      </c>
      <c r="B240" s="58">
        <v>1</v>
      </c>
      <c r="C240" s="33">
        <v>4</v>
      </c>
      <c r="D240" s="33">
        <v>3</v>
      </c>
      <c r="E240" s="33">
        <v>1</v>
      </c>
      <c r="F240" s="33">
        <v>2</v>
      </c>
      <c r="G240" s="33"/>
      <c r="H240" s="33"/>
      <c r="I240" s="33">
        <v>1</v>
      </c>
      <c r="J240" s="34"/>
      <c r="K240" s="49"/>
      <c r="L240" s="66" t="s">
        <v>75</v>
      </c>
      <c r="M240" s="49">
        <v>0</v>
      </c>
      <c r="N240" s="49"/>
    </row>
    <row r="241" spans="1:14" ht="20.25" customHeight="1">
      <c r="A241" s="12" t="str">
        <f>IF('Team Card'!$B$12="","",'Team Card'!$B$12)</f>
        <v>James Vecchiarello</v>
      </c>
      <c r="B241" s="68" t="str">
        <f>IF(OR(GameCard49[[#This Row],[PA]]&gt;0,$E$233="Win (FORFEIT)",L241="Yes"),1,"")</f>
        <v/>
      </c>
      <c r="C241" s="69"/>
      <c r="D241" s="69"/>
      <c r="E241" s="69"/>
      <c r="F241" s="69"/>
      <c r="G241" s="69"/>
      <c r="H241" s="69"/>
      <c r="I241" s="69"/>
      <c r="J241" s="70"/>
      <c r="K241" s="49"/>
      <c r="L241" s="67" t="s">
        <v>75</v>
      </c>
      <c r="M241" s="49">
        <v>0</v>
      </c>
      <c r="N241" s="49"/>
    </row>
    <row r="242" spans="1:14" ht="20.25" customHeight="1">
      <c r="A242" s="22" t="str">
        <f>IF('Team Card'!$B$13="","",'Team Card'!$B$13)</f>
        <v>Ron Mickell</v>
      </c>
      <c r="B242" s="58" t="str">
        <f>IF(OR(GameCard49[[#This Row],[PA]]&gt;0,$E$233="Win (FORFEIT)",L242="Yes"),1,"")</f>
        <v/>
      </c>
      <c r="C242" s="33"/>
      <c r="D242" s="33"/>
      <c r="E242" s="33"/>
      <c r="F242" s="33"/>
      <c r="G242" s="33"/>
      <c r="H242" s="33"/>
      <c r="I242" s="33"/>
      <c r="J242" s="34"/>
      <c r="K242" s="49"/>
      <c r="L242" s="66" t="s">
        <v>75</v>
      </c>
      <c r="M242" s="49">
        <v>0</v>
      </c>
      <c r="N242" s="49"/>
    </row>
    <row r="243" spans="1:14" ht="20.25" customHeight="1">
      <c r="A243" s="12" t="str">
        <f>IF('Team Card'!$B$14="","",'Team Card'!$B$14)</f>
        <v>J Cole</v>
      </c>
      <c r="B243" s="68" t="str">
        <f>IF(OR(GameCard49[[#This Row],[PA]]&gt;0,$E$233="Win (FORFEIT)",L243="Yes"),1,"")</f>
        <v/>
      </c>
      <c r="C243" s="69"/>
      <c r="D243" s="69"/>
      <c r="E243" s="69"/>
      <c r="F243" s="69"/>
      <c r="G243" s="69"/>
      <c r="H243" s="69"/>
      <c r="I243" s="69"/>
      <c r="J243" s="70"/>
      <c r="K243" s="49"/>
      <c r="L243" s="67" t="s">
        <v>75</v>
      </c>
      <c r="M243" s="49">
        <v>0</v>
      </c>
      <c r="N243" s="49"/>
    </row>
    <row r="244" spans="1:14" ht="20.25" customHeight="1">
      <c r="A244" s="22" t="str">
        <f>IF('Team Card'!$B$15="","",'Team Card'!$B$15)</f>
        <v>Kevin Gaboardi</v>
      </c>
      <c r="B244" s="58">
        <v>1</v>
      </c>
      <c r="C244" s="33">
        <v>4</v>
      </c>
      <c r="D244" s="33">
        <v>4</v>
      </c>
      <c r="E244" s="33">
        <v>1</v>
      </c>
      <c r="F244" s="33">
        <v>1</v>
      </c>
      <c r="G244" s="33"/>
      <c r="H244" s="33"/>
      <c r="I244" s="33"/>
      <c r="J244" s="34"/>
      <c r="K244" s="49"/>
      <c r="L244" s="66" t="s">
        <v>75</v>
      </c>
      <c r="M244" s="49">
        <v>0</v>
      </c>
      <c r="N244" s="49"/>
    </row>
    <row r="245" spans="1:14" ht="20.25" customHeight="1">
      <c r="A245" s="12" t="str">
        <f>IF('Team Card'!$B$16="","",'Team Card'!$B$16)</f>
        <v>Rich Durland</v>
      </c>
      <c r="B245" s="68">
        <v>1</v>
      </c>
      <c r="C245" s="69">
        <v>3</v>
      </c>
      <c r="D245" s="69">
        <v>3</v>
      </c>
      <c r="E245" s="69">
        <v>3</v>
      </c>
      <c r="F245" s="69">
        <v>1</v>
      </c>
      <c r="G245" s="69"/>
      <c r="H245" s="69"/>
      <c r="I245" s="69"/>
      <c r="J245" s="70"/>
      <c r="K245" s="49"/>
      <c r="L245" s="67" t="s">
        <v>75</v>
      </c>
      <c r="M245" s="49">
        <v>0</v>
      </c>
      <c r="N245" s="49"/>
    </row>
    <row r="246" spans="1:14" ht="20.25" customHeight="1">
      <c r="A246" s="22" t="str">
        <f>IF('Team Card'!$B$17="","",'Team Card'!$B$17)</f>
        <v>Andy Decker</v>
      </c>
      <c r="B246" s="58">
        <v>1</v>
      </c>
      <c r="C246" s="33">
        <v>4</v>
      </c>
      <c r="D246" s="33">
        <v>4</v>
      </c>
      <c r="E246" s="33">
        <v>2</v>
      </c>
      <c r="F246" s="33"/>
      <c r="G246" s="33">
        <v>3</v>
      </c>
      <c r="H246" s="33"/>
      <c r="I246" s="33"/>
      <c r="J246" s="34"/>
      <c r="K246" s="49"/>
      <c r="L246" s="66" t="s">
        <v>75</v>
      </c>
      <c r="M246" s="49">
        <v>0</v>
      </c>
      <c r="N246" s="49"/>
    </row>
    <row r="247" spans="1:14" ht="20.25" customHeight="1">
      <c r="A247" s="12" t="str">
        <f>IF('Team Card'!$B$18="","",'Team Card'!$B$18)</f>
        <v>Tyler Davis</v>
      </c>
      <c r="B247" s="68">
        <v>1</v>
      </c>
      <c r="C247" s="69">
        <v>4</v>
      </c>
      <c r="D247" s="69">
        <v>4</v>
      </c>
      <c r="E247" s="69">
        <v>2</v>
      </c>
      <c r="F247" s="69"/>
      <c r="G247" s="69">
        <v>1</v>
      </c>
      <c r="H247" s="69"/>
      <c r="I247" s="69"/>
      <c r="J247" s="70"/>
      <c r="K247" s="49"/>
      <c r="L247" s="67" t="s">
        <v>75</v>
      </c>
      <c r="M247" s="49">
        <v>0</v>
      </c>
      <c r="N247" s="49"/>
    </row>
    <row r="248" spans="1:14" ht="20.25" customHeight="1">
      <c r="A248" s="22" t="str">
        <f>IF('Team Card'!$B$19="","",'Team Card'!$B$19)</f>
        <v>Robbie Frey</v>
      </c>
      <c r="B248" s="58">
        <v>1</v>
      </c>
      <c r="C248" s="33">
        <v>4</v>
      </c>
      <c r="D248" s="33">
        <v>3</v>
      </c>
      <c r="E248" s="33">
        <v>2</v>
      </c>
      <c r="F248" s="33">
        <v>1</v>
      </c>
      <c r="G248" s="33">
        <v>1</v>
      </c>
      <c r="H248" s="33"/>
      <c r="I248" s="33">
        <v>1</v>
      </c>
      <c r="J248" s="34"/>
      <c r="K248" s="49"/>
      <c r="L248" s="66" t="s">
        <v>75</v>
      </c>
      <c r="M248" s="49">
        <v>0</v>
      </c>
      <c r="N248" s="49"/>
    </row>
    <row r="249" spans="1:14" ht="20.25" customHeight="1">
      <c r="A249" s="12" t="str">
        <f>IF('Team Card'!$B$20="","",'Team Card'!$B$20)</f>
        <v>Bobby Weaver</v>
      </c>
      <c r="B249" s="68">
        <v>1</v>
      </c>
      <c r="C249" s="69">
        <v>4</v>
      </c>
      <c r="D249" s="69">
        <v>4</v>
      </c>
      <c r="E249" s="69">
        <v>1</v>
      </c>
      <c r="F249" s="69">
        <v>1</v>
      </c>
      <c r="G249" s="69"/>
      <c r="H249" s="69"/>
      <c r="I249" s="69"/>
      <c r="J249" s="70"/>
      <c r="K249" s="49"/>
      <c r="L249" s="67" t="s">
        <v>75</v>
      </c>
      <c r="M249" s="49">
        <v>0</v>
      </c>
      <c r="N249" s="49"/>
    </row>
    <row r="250" spans="1:14" ht="20.25" customHeight="1">
      <c r="A250" s="22" t="str">
        <f>IF('Team Card'!$B$21="","",'Team Card'!$B$21)</f>
        <v>J Braun</v>
      </c>
      <c r="B250" s="58" t="str">
        <f>IF(OR(GameCard49[[#This Row],[PA]]&gt;0,$E$233="Win (FORFEIT)",L250="Yes"),1,"")</f>
        <v/>
      </c>
      <c r="C250" s="33"/>
      <c r="D250" s="33"/>
      <c r="E250" s="33"/>
      <c r="F250" s="33"/>
      <c r="G250" s="33"/>
      <c r="H250" s="33"/>
      <c r="I250" s="33"/>
      <c r="J250" s="34"/>
      <c r="K250" s="49"/>
      <c r="L250" s="66" t="s">
        <v>75</v>
      </c>
      <c r="M250" s="49">
        <v>0</v>
      </c>
      <c r="N250" s="49"/>
    </row>
    <row r="251" spans="1:14" ht="20.25" customHeight="1">
      <c r="A251" s="12" t="str">
        <f>IF('Team Card'!$B$22="","",'Team Card'!$B$22)</f>
        <v>Sean Bigham</v>
      </c>
      <c r="B251" s="68">
        <v>1</v>
      </c>
      <c r="C251" s="69">
        <v>4</v>
      </c>
      <c r="D251" s="69">
        <v>4</v>
      </c>
      <c r="E251" s="69">
        <v>2</v>
      </c>
      <c r="F251" s="69">
        <v>1</v>
      </c>
      <c r="G251" s="69"/>
      <c r="H251" s="69"/>
      <c r="I251" s="69"/>
      <c r="J251" s="70"/>
      <c r="K251" s="49"/>
      <c r="L251" s="67" t="s">
        <v>75</v>
      </c>
      <c r="M251" s="49">
        <v>0</v>
      </c>
      <c r="N251" s="49"/>
    </row>
    <row r="252" spans="1:14" ht="20.25" customHeight="1">
      <c r="A252" s="22" t="str">
        <f>IF('Team Card'!$B$23="","",'Team Card'!$B$23)</f>
        <v>M Brew</v>
      </c>
      <c r="B252" s="58" t="str">
        <f>IF(OR(GameCard49[[#This Row],[PA]]&gt;0,$E$233="Win (FORFEIT)",L252="Yes"),1,"")</f>
        <v/>
      </c>
      <c r="C252" s="33"/>
      <c r="D252" s="33"/>
      <c r="E252" s="33"/>
      <c r="F252" s="33"/>
      <c r="G252" s="33"/>
      <c r="H252" s="33"/>
      <c r="I252" s="33"/>
      <c r="J252" s="34"/>
      <c r="K252" s="49"/>
      <c r="L252" s="66" t="s">
        <v>75</v>
      </c>
      <c r="M252" s="49">
        <v>0</v>
      </c>
      <c r="N252" s="49"/>
    </row>
    <row r="253" spans="1:14" ht="20.25" customHeight="1">
      <c r="A253" s="12" t="str">
        <f>IF('Team Card'!$B$24="","",'Team Card'!$B$24)</f>
        <v>D Finney</v>
      </c>
      <c r="B253" s="68" t="str">
        <f>IF(OR(GameCard49[[#This Row],[PA]]&gt;0,$E$233="Win (FORFEIT)",L253="Yes"),1,"")</f>
        <v/>
      </c>
      <c r="C253" s="69"/>
      <c r="D253" s="69"/>
      <c r="E253" s="69"/>
      <c r="F253" s="69"/>
      <c r="G253" s="69"/>
      <c r="H253" s="69"/>
      <c r="I253" s="69"/>
      <c r="J253" s="70"/>
      <c r="K253" s="49"/>
      <c r="L253" s="67" t="s">
        <v>75</v>
      </c>
      <c r="M253" s="49">
        <v>0</v>
      </c>
      <c r="N253" s="49"/>
    </row>
    <row r="254" spans="1:14" ht="20.25" customHeight="1">
      <c r="A254" s="22" t="str">
        <f>IF('Team Card'!$B$25="","",'Team Card'!$B$25)</f>
        <v>D Haber</v>
      </c>
      <c r="B254" s="58" t="str">
        <f>IF(OR(GameCard49[[#This Row],[PA]]&gt;0,$E$233="Win (FORFEIT)",L254="Yes"),1,"")</f>
        <v/>
      </c>
      <c r="C254" s="33"/>
      <c r="D254" s="33"/>
      <c r="E254" s="33"/>
      <c r="F254" s="33"/>
      <c r="G254" s="33"/>
      <c r="H254" s="33"/>
      <c r="I254" s="33"/>
      <c r="J254" s="34"/>
      <c r="K254" s="49"/>
      <c r="L254" s="66" t="s">
        <v>75</v>
      </c>
      <c r="M254" s="49">
        <v>0</v>
      </c>
      <c r="N254" s="49"/>
    </row>
    <row r="255" spans="1:14" ht="20.25" customHeight="1">
      <c r="A255" s="12" t="str">
        <f>IF('Team Card'!$B$26="","",'Team Card'!$B$26)</f>
        <v>Roger Manning</v>
      </c>
      <c r="B255" s="68">
        <v>1</v>
      </c>
      <c r="C255" s="69">
        <v>4</v>
      </c>
      <c r="D255" s="69">
        <v>4</v>
      </c>
      <c r="E255" s="69">
        <v>1</v>
      </c>
      <c r="F255" s="69"/>
      <c r="G255" s="69">
        <v>1</v>
      </c>
      <c r="H255" s="69"/>
      <c r="I255" s="69"/>
      <c r="J255" s="70"/>
      <c r="K255" s="49"/>
      <c r="L255" s="67" t="s">
        <v>75</v>
      </c>
      <c r="M255" s="49">
        <v>0</v>
      </c>
      <c r="N255" s="49"/>
    </row>
    <row r="256" spans="1:14" ht="20.25" customHeight="1">
      <c r="A256" s="22" t="str">
        <f>IF('Team Card'!$B$27="","",'Team Card'!$B$27)</f>
        <v>Chris Whalen</v>
      </c>
      <c r="B256" s="58" t="str">
        <f>IF(OR(GameCard49[[#This Row],[PA]]&gt;0,$E$233="Win (FORFEIT)",L256="Yes"),1,"")</f>
        <v/>
      </c>
      <c r="C256" s="33"/>
      <c r="D256" s="33"/>
      <c r="E256" s="33"/>
      <c r="F256" s="33"/>
      <c r="G256" s="33"/>
      <c r="H256" s="33"/>
      <c r="I256" s="33"/>
      <c r="J256" s="34"/>
      <c r="K256" s="49"/>
      <c r="L256" s="66" t="s">
        <v>75</v>
      </c>
      <c r="M256" s="49">
        <v>0</v>
      </c>
      <c r="N256" s="49"/>
    </row>
    <row r="257" spans="1:14" ht="20.25" customHeight="1">
      <c r="A257" s="12" t="str">
        <f>IF('Team Card'!$B$28="","",'Team Card'!$B$28)</f>
        <v>Rick Dohoney</v>
      </c>
      <c r="B257" s="68" t="str">
        <f>IF(OR(GameCard49[[#This Row],[PA]]&gt;0,$E$233="Win (FORFEIT)",L257="Yes"),1,"")</f>
        <v/>
      </c>
      <c r="C257" s="69"/>
      <c r="D257" s="69"/>
      <c r="E257" s="69"/>
      <c r="F257" s="69"/>
      <c r="G257" s="69"/>
      <c r="H257" s="69"/>
      <c r="I257" s="69"/>
      <c r="J257" s="70"/>
      <c r="K257" s="49"/>
      <c r="L257" s="67" t="s">
        <v>75</v>
      </c>
      <c r="M257" s="49">
        <v>0</v>
      </c>
      <c r="N257" s="49"/>
    </row>
    <row r="258" spans="1:14" ht="20.25" customHeight="1">
      <c r="A258" s="22" t="str">
        <f>IF('Team Card'!$B$29="","",'Team Card'!$B$29)</f>
        <v>S Natue</v>
      </c>
      <c r="B258" s="58" t="str">
        <f>IF(OR(GameCard49[[#This Row],[PA]]&gt;0,$E$233="Win (FORFEIT)",L258="Yes"),1,"")</f>
        <v/>
      </c>
      <c r="C258" s="33"/>
      <c r="D258" s="33"/>
      <c r="E258" s="33"/>
      <c r="F258" s="33"/>
      <c r="G258" s="33"/>
      <c r="H258" s="33"/>
      <c r="I258" s="33"/>
      <c r="J258" s="34"/>
      <c r="K258" s="49"/>
      <c r="L258" s="66" t="s">
        <v>75</v>
      </c>
      <c r="M258" s="49">
        <v>0</v>
      </c>
      <c r="N258" s="49"/>
    </row>
    <row r="259" spans="1:14" ht="20.25" customHeight="1">
      <c r="A259" s="12" t="str">
        <f>IF('Team Card'!$B$30="","",'Team Card'!$B$30)</f>
        <v>K Miksaucha</v>
      </c>
      <c r="B259" s="68" t="str">
        <f>IF(OR(GameCard49[[#This Row],[PA]]&gt;0,$E$233="Win (FORFEIT)",L259="Yes"),1,"")</f>
        <v/>
      </c>
      <c r="C259" s="69"/>
      <c r="D259" s="69"/>
      <c r="E259" s="69"/>
      <c r="F259" s="69"/>
      <c r="G259" s="69"/>
      <c r="H259" s="69"/>
      <c r="I259" s="69"/>
      <c r="J259" s="70"/>
      <c r="K259" s="49"/>
      <c r="L259" s="67" t="s">
        <v>75</v>
      </c>
      <c r="M259" s="49">
        <v>0</v>
      </c>
      <c r="N259" s="49"/>
    </row>
    <row r="260" spans="1:14" ht="20.25" customHeight="1" thickBot="1">
      <c r="A260" s="22" t="str">
        <f>IF('Team Card'!$B$31="","",'Team Card'!$B$31)</f>
        <v/>
      </c>
      <c r="B260" s="58" t="str">
        <f>IF(OR(GameCard49[[#This Row],[PA]]&gt;0,$E$233="Win (FORFEIT)",L260="Yes"),1,"")</f>
        <v/>
      </c>
      <c r="C260" s="33"/>
      <c r="D260" s="33"/>
      <c r="E260" s="33"/>
      <c r="F260" s="33"/>
      <c r="G260" s="33"/>
      <c r="H260" s="33"/>
      <c r="I260" s="33"/>
      <c r="J260" s="34"/>
      <c r="K260" s="49"/>
      <c r="L260" s="66" t="s">
        <v>75</v>
      </c>
      <c r="M260" s="49">
        <v>0</v>
      </c>
      <c r="N260" s="49"/>
    </row>
    <row r="261" spans="1:14" ht="20.25" customHeight="1">
      <c r="A261" s="43" t="s">
        <v>9</v>
      </c>
      <c r="B261" s="44">
        <f>IF(OR(GameCard49[[#This Row],[PA]]&gt;0,$E$233="Win (FORFEIT)",L261="Yes"),1,"")</f>
        <v>1</v>
      </c>
      <c r="C261" s="44">
        <f t="shared" ref="C261" si="49">SUM(C236:C260)</f>
        <v>43</v>
      </c>
      <c r="D261" s="45">
        <f t="shared" ref="D261" si="50">SUM(D236:D260)</f>
        <v>40</v>
      </c>
      <c r="E261" s="44">
        <f t="shared" ref="E261" si="51">SUM(E236:E260)</f>
        <v>18</v>
      </c>
      <c r="F261" s="44">
        <f t="shared" ref="F261" si="52">SUM(F236:F260)</f>
        <v>9</v>
      </c>
      <c r="G261" s="44">
        <f t="shared" ref="G261" si="53">SUM(G236:G260)</f>
        <v>9</v>
      </c>
      <c r="H261" s="44">
        <f t="shared" ref="H261" si="54">SUM(H236:H260)</f>
        <v>0</v>
      </c>
      <c r="I261" s="44">
        <f t="shared" ref="I261" si="55">SUM(I236:I260)</f>
        <v>3</v>
      </c>
      <c r="J261" s="46">
        <f t="shared" ref="J261" si="56">SUM(J236:J260)</f>
        <v>0</v>
      </c>
      <c r="K261" s="49"/>
      <c r="L261" s="49"/>
      <c r="M261" s="49">
        <v>0</v>
      </c>
      <c r="N261" s="49"/>
    </row>
    <row r="262" spans="1:14" ht="20.25" customHeight="1">
      <c r="A262" s="38"/>
      <c r="B262" s="38"/>
      <c r="C262" s="27"/>
      <c r="D262" s="27"/>
      <c r="E262" s="27"/>
      <c r="F262" s="38"/>
      <c r="G262" s="38"/>
      <c r="H262" s="38"/>
      <c r="I262" s="38"/>
      <c r="J262" s="38"/>
      <c r="K262" s="49"/>
      <c r="L262" s="49"/>
      <c r="M262" s="49">
        <v>0</v>
      </c>
      <c r="N262" s="49"/>
    </row>
    <row r="263" spans="1:14" ht="20.25" customHeight="1">
      <c r="A263" s="89" t="s">
        <v>25</v>
      </c>
      <c r="B263" s="89"/>
      <c r="C263" s="89"/>
      <c r="D263" s="89"/>
      <c r="E263" s="89"/>
      <c r="F263" s="89"/>
      <c r="G263" s="89"/>
      <c r="H263" s="89"/>
      <c r="I263" s="89"/>
      <c r="J263" s="89"/>
      <c r="K263" s="49"/>
      <c r="L263" s="49"/>
      <c r="M263" s="49">
        <v>0</v>
      </c>
      <c r="N263" s="49"/>
    </row>
    <row r="264" spans="1:14" ht="20.25" customHeight="1">
      <c r="A264" s="87"/>
      <c r="B264" s="88"/>
      <c r="C264" s="88"/>
      <c r="D264" s="88"/>
      <c r="E264" s="38"/>
      <c r="F264" s="38"/>
      <c r="G264" s="38"/>
      <c r="H264" s="38"/>
      <c r="I264" s="38"/>
      <c r="J264" s="38"/>
      <c r="K264" s="49"/>
      <c r="L264" s="49"/>
      <c r="M264" s="49">
        <v>0</v>
      </c>
      <c r="N264" s="49"/>
    </row>
    <row r="265" spans="1:14" ht="20.25" customHeight="1">
      <c r="A265" s="23" t="s">
        <v>13</v>
      </c>
      <c r="B265" s="85">
        <v>43278</v>
      </c>
      <c r="C265" s="85"/>
      <c r="D265" s="13" t="s">
        <v>37</v>
      </c>
      <c r="E265" s="86" t="s">
        <v>41</v>
      </c>
      <c r="F265" s="86"/>
      <c r="G265" s="23" t="s">
        <v>12</v>
      </c>
      <c r="H265" s="90" t="s">
        <v>76</v>
      </c>
      <c r="I265" s="90"/>
      <c r="J265" s="38"/>
      <c r="K265" s="48">
        <f>IF(OR(E265="Win",E265="Win (FORFEIT)"),1,0)</f>
        <v>0</v>
      </c>
      <c r="L265" s="49">
        <f>IF(OR(E265="Loss",E265="Loss (FORFEIT)"),1,0)</f>
        <v>1</v>
      </c>
      <c r="M265" s="49">
        <f>IF(B265&lt;&gt;"",1,0)</f>
        <v>1</v>
      </c>
      <c r="N265" s="49"/>
    </row>
    <row r="266" spans="1:14" ht="20.25" customHeight="1" thickBot="1">
      <c r="A266" s="39"/>
      <c r="B266" s="39"/>
      <c r="C266" s="39"/>
      <c r="D266" s="39"/>
      <c r="E266" s="39"/>
      <c r="F266" s="39"/>
      <c r="G266" s="39"/>
      <c r="H266" s="39"/>
      <c r="I266" s="39"/>
      <c r="J266" s="39"/>
      <c r="K266" s="50"/>
      <c r="L266" s="49"/>
      <c r="M266" s="49">
        <v>0</v>
      </c>
      <c r="N266" s="49"/>
    </row>
    <row r="267" spans="1:14" ht="20.25" customHeight="1" thickBot="1">
      <c r="A267" s="40" t="s">
        <v>10</v>
      </c>
      <c r="B267" s="41" t="s">
        <v>4</v>
      </c>
      <c r="C267" s="41" t="s">
        <v>0</v>
      </c>
      <c r="D267" s="41" t="s">
        <v>1</v>
      </c>
      <c r="E267" s="41" t="s">
        <v>2</v>
      </c>
      <c r="F267" s="41" t="s">
        <v>5</v>
      </c>
      <c r="G267" s="41" t="s">
        <v>6</v>
      </c>
      <c r="H267" s="41" t="s">
        <v>11</v>
      </c>
      <c r="I267" s="41" t="s">
        <v>7</v>
      </c>
      <c r="J267" s="42" t="s">
        <v>8</v>
      </c>
      <c r="K267" s="49"/>
      <c r="L267" s="65" t="s">
        <v>72</v>
      </c>
      <c r="M267" s="49">
        <v>0</v>
      </c>
      <c r="N267" s="49"/>
    </row>
    <row r="268" spans="1:14" ht="20.25" customHeight="1">
      <c r="A268" s="22" t="str">
        <f>IF('Team Card'!$B$7="","",'Team Card'!$B$7)</f>
        <v>Brian Lawrence</v>
      </c>
      <c r="B268" s="58">
        <v>1</v>
      </c>
      <c r="C268" s="33">
        <v>4</v>
      </c>
      <c r="D268" s="33">
        <v>3</v>
      </c>
      <c r="E268" s="33">
        <v>2</v>
      </c>
      <c r="F268" s="33">
        <v>2</v>
      </c>
      <c r="G268" s="33"/>
      <c r="H268" s="33"/>
      <c r="I268" s="33">
        <v>1</v>
      </c>
      <c r="J268" s="34"/>
      <c r="K268" s="49"/>
      <c r="L268" s="66" t="s">
        <v>75</v>
      </c>
      <c r="M268" s="49">
        <v>0</v>
      </c>
      <c r="N268" s="49"/>
    </row>
    <row r="269" spans="1:14" ht="20.25" customHeight="1">
      <c r="A269" s="12" t="str">
        <f>IF('Team Card'!$B$8="","",'Team Card'!$B$8)</f>
        <v>Brian Molinaro</v>
      </c>
      <c r="B269" s="68">
        <v>1</v>
      </c>
      <c r="C269" s="69">
        <v>4</v>
      </c>
      <c r="D269" s="69">
        <v>4</v>
      </c>
      <c r="E269" s="69">
        <v>0</v>
      </c>
      <c r="F269" s="69"/>
      <c r="G269" s="69"/>
      <c r="H269" s="69"/>
      <c r="I269" s="69"/>
      <c r="J269" s="70"/>
      <c r="K269" s="49"/>
      <c r="L269" s="67" t="s">
        <v>75</v>
      </c>
      <c r="M269" s="49">
        <v>0</v>
      </c>
      <c r="N269" s="49"/>
    </row>
    <row r="270" spans="1:14" ht="20.25" customHeight="1">
      <c r="A270" s="22" t="str">
        <f>IF('Team Card'!$B$9="","",'Team Card'!$B$9)</f>
        <v>Nick Molinaro</v>
      </c>
      <c r="B270" s="58">
        <v>1</v>
      </c>
      <c r="C270" s="33">
        <v>4</v>
      </c>
      <c r="D270" s="33">
        <v>3</v>
      </c>
      <c r="E270" s="33">
        <v>0</v>
      </c>
      <c r="F270" s="33">
        <v>2</v>
      </c>
      <c r="G270" s="33"/>
      <c r="H270" s="33"/>
      <c r="I270" s="33">
        <v>1</v>
      </c>
      <c r="J270" s="34"/>
      <c r="K270" s="49"/>
      <c r="L270" s="66" t="s">
        <v>75</v>
      </c>
      <c r="M270" s="49">
        <v>0</v>
      </c>
      <c r="N270" s="49"/>
    </row>
    <row r="271" spans="1:14" ht="20.25" customHeight="1">
      <c r="A271" s="12" t="str">
        <f>IF('Team Card'!$B$10="","",'Team Card'!$B$10)</f>
        <v>E Braun</v>
      </c>
      <c r="B271" s="68" t="str">
        <f>IF(OR(GameCard510[[#This Row],[PA]]&gt;0,$E$265="Win (FORFEIT)",L271="Yes"),1,"")</f>
        <v/>
      </c>
      <c r="C271" s="69"/>
      <c r="D271" s="69"/>
      <c r="E271" s="69"/>
      <c r="F271" s="69"/>
      <c r="G271" s="69"/>
      <c r="H271" s="69"/>
      <c r="I271" s="69"/>
      <c r="J271" s="70"/>
      <c r="K271" s="49"/>
      <c r="L271" s="67" t="s">
        <v>75</v>
      </c>
      <c r="M271" s="49">
        <v>0</v>
      </c>
      <c r="N271" s="49"/>
    </row>
    <row r="272" spans="1:14" ht="20.25" customHeight="1">
      <c r="A272" s="22" t="str">
        <f>IF('Team Card'!$B$11="","",'Team Card'!$B$11)</f>
        <v>Kirk Daley</v>
      </c>
      <c r="B272" s="58">
        <v>1</v>
      </c>
      <c r="C272" s="33">
        <v>4</v>
      </c>
      <c r="D272" s="33">
        <v>3</v>
      </c>
      <c r="E272" s="33">
        <v>1</v>
      </c>
      <c r="F272" s="33">
        <v>2</v>
      </c>
      <c r="G272" s="33">
        <v>2</v>
      </c>
      <c r="H272" s="33"/>
      <c r="I272" s="33">
        <v>1</v>
      </c>
      <c r="J272" s="34"/>
      <c r="K272" s="49"/>
      <c r="L272" s="66" t="s">
        <v>75</v>
      </c>
      <c r="M272" s="49">
        <v>0</v>
      </c>
      <c r="N272" s="49"/>
    </row>
    <row r="273" spans="1:14" ht="20.25" customHeight="1">
      <c r="A273" s="12" t="str">
        <f>IF('Team Card'!$B$12="","",'Team Card'!$B$12)</f>
        <v>James Vecchiarello</v>
      </c>
      <c r="B273" s="68">
        <v>1</v>
      </c>
      <c r="C273" s="69">
        <v>4</v>
      </c>
      <c r="D273" s="69">
        <v>4</v>
      </c>
      <c r="E273" s="69">
        <v>2</v>
      </c>
      <c r="F273" s="69">
        <v>1</v>
      </c>
      <c r="G273" s="69"/>
      <c r="H273" s="69"/>
      <c r="I273" s="69"/>
      <c r="J273" s="70"/>
      <c r="K273" s="49"/>
      <c r="L273" s="67" t="s">
        <v>75</v>
      </c>
      <c r="M273" s="49">
        <v>0</v>
      </c>
      <c r="N273" s="49"/>
    </row>
    <row r="274" spans="1:14" ht="20.25" customHeight="1">
      <c r="A274" s="22" t="str">
        <f>IF('Team Card'!$B$13="","",'Team Card'!$B$13)</f>
        <v>Ron Mickell</v>
      </c>
      <c r="B274" s="58">
        <v>1</v>
      </c>
      <c r="C274" s="33">
        <v>4</v>
      </c>
      <c r="D274" s="33">
        <v>4</v>
      </c>
      <c r="E274" s="33">
        <v>1</v>
      </c>
      <c r="F274" s="33"/>
      <c r="G274" s="33">
        <v>1</v>
      </c>
      <c r="H274" s="33"/>
      <c r="I274" s="33"/>
      <c r="J274" s="34"/>
      <c r="K274" s="49"/>
      <c r="L274" s="66" t="s">
        <v>75</v>
      </c>
      <c r="M274" s="49">
        <v>0</v>
      </c>
      <c r="N274" s="49"/>
    </row>
    <row r="275" spans="1:14" ht="20.25" customHeight="1">
      <c r="A275" s="12" t="str">
        <f>IF('Team Card'!$B$14="","",'Team Card'!$B$14)</f>
        <v>J Cole</v>
      </c>
      <c r="B275" s="68" t="str">
        <f>IF(OR(GameCard510[[#This Row],[PA]]&gt;0,$E$265="Win (FORFEIT)",L275="Yes"),1,"")</f>
        <v/>
      </c>
      <c r="C275" s="69"/>
      <c r="D275" s="69"/>
      <c r="E275" s="69"/>
      <c r="F275" s="69"/>
      <c r="G275" s="69"/>
      <c r="H275" s="69"/>
      <c r="I275" s="69"/>
      <c r="J275" s="70"/>
      <c r="K275" s="49"/>
      <c r="L275" s="67" t="s">
        <v>75</v>
      </c>
      <c r="M275" s="49">
        <v>0</v>
      </c>
      <c r="N275" s="49"/>
    </row>
    <row r="276" spans="1:14" ht="20.25" customHeight="1">
      <c r="A276" s="22" t="str">
        <f>IF('Team Card'!$B$15="","",'Team Card'!$B$15)</f>
        <v>Kevin Gaboardi</v>
      </c>
      <c r="B276" s="58">
        <v>1</v>
      </c>
      <c r="C276" s="33">
        <v>3</v>
      </c>
      <c r="D276" s="33">
        <v>2</v>
      </c>
      <c r="E276" s="33">
        <v>0</v>
      </c>
      <c r="F276" s="33"/>
      <c r="G276" s="33"/>
      <c r="H276" s="33"/>
      <c r="I276" s="33">
        <v>1</v>
      </c>
      <c r="J276" s="34"/>
      <c r="K276" s="49"/>
      <c r="L276" s="66" t="s">
        <v>75</v>
      </c>
      <c r="M276" s="49">
        <v>0</v>
      </c>
      <c r="N276" s="49"/>
    </row>
    <row r="277" spans="1:14" ht="20.25" customHeight="1">
      <c r="A277" s="12" t="str">
        <f>IF('Team Card'!$B$16="","",'Team Card'!$B$16)</f>
        <v>Rich Durland</v>
      </c>
      <c r="B277" s="68">
        <v>1</v>
      </c>
      <c r="C277" s="69">
        <v>3</v>
      </c>
      <c r="D277" s="69">
        <v>2</v>
      </c>
      <c r="E277" s="69">
        <v>1</v>
      </c>
      <c r="F277" s="69"/>
      <c r="G277" s="69">
        <v>1</v>
      </c>
      <c r="H277" s="69"/>
      <c r="I277" s="69">
        <v>1</v>
      </c>
      <c r="J277" s="70"/>
      <c r="K277" s="49"/>
      <c r="L277" s="67" t="s">
        <v>75</v>
      </c>
      <c r="M277" s="49">
        <v>0</v>
      </c>
      <c r="N277" s="49"/>
    </row>
    <row r="278" spans="1:14" ht="20.25" customHeight="1">
      <c r="A278" s="22" t="str">
        <f>IF('Team Card'!$B$17="","",'Team Card'!$B$17)</f>
        <v>Andy Decker</v>
      </c>
      <c r="B278" s="58">
        <v>1</v>
      </c>
      <c r="C278" s="33">
        <v>4</v>
      </c>
      <c r="D278" s="33">
        <v>4</v>
      </c>
      <c r="E278" s="33">
        <v>2</v>
      </c>
      <c r="F278" s="33"/>
      <c r="G278" s="33">
        <v>3</v>
      </c>
      <c r="H278" s="33"/>
      <c r="I278" s="33"/>
      <c r="J278" s="34"/>
      <c r="K278" s="49"/>
      <c r="L278" s="66" t="s">
        <v>75</v>
      </c>
      <c r="M278" s="49">
        <v>0</v>
      </c>
      <c r="N278" s="49"/>
    </row>
    <row r="279" spans="1:14" ht="20.25" customHeight="1">
      <c r="A279" s="12" t="str">
        <f>IF('Team Card'!$B$18="","",'Team Card'!$B$18)</f>
        <v>Tyler Davis</v>
      </c>
      <c r="B279" s="68" t="str">
        <f>IF(OR(GameCard510[[#This Row],[PA]]&gt;0,$E$265="Win (FORFEIT)",L279="Yes"),1,"")</f>
        <v/>
      </c>
      <c r="C279" s="69"/>
      <c r="D279" s="69"/>
      <c r="E279" s="69"/>
      <c r="F279" s="69"/>
      <c r="G279" s="69"/>
      <c r="H279" s="69"/>
      <c r="I279" s="69"/>
      <c r="J279" s="70"/>
      <c r="K279" s="49"/>
      <c r="L279" s="67" t="s">
        <v>75</v>
      </c>
      <c r="M279" s="49">
        <v>0</v>
      </c>
      <c r="N279" s="49"/>
    </row>
    <row r="280" spans="1:14" ht="20.25" customHeight="1">
      <c r="A280" s="22" t="str">
        <f>IF('Team Card'!$B$19="","",'Team Card'!$B$19)</f>
        <v>Robbie Frey</v>
      </c>
      <c r="B280" s="58" t="str">
        <f>IF(OR(GameCard510[[#This Row],[PA]]&gt;0,$E$265="Win (FORFEIT)",L280="Yes"),1,"")</f>
        <v/>
      </c>
      <c r="C280" s="33"/>
      <c r="D280" s="33"/>
      <c r="E280" s="33"/>
      <c r="F280" s="33"/>
      <c r="G280" s="33"/>
      <c r="H280" s="33"/>
      <c r="I280" s="33"/>
      <c r="J280" s="34"/>
      <c r="K280" s="49"/>
      <c r="L280" s="66" t="s">
        <v>75</v>
      </c>
      <c r="M280" s="49">
        <v>0</v>
      </c>
      <c r="N280" s="49"/>
    </row>
    <row r="281" spans="1:14" ht="20.25" customHeight="1">
      <c r="A281" s="12" t="str">
        <f>IF('Team Card'!$B$20="","",'Team Card'!$B$20)</f>
        <v>Bobby Weaver</v>
      </c>
      <c r="B281" s="68" t="str">
        <f>IF(OR(GameCard510[[#This Row],[PA]]&gt;0,$E$265="Win (FORFEIT)",L281="Yes"),1,"")</f>
        <v/>
      </c>
      <c r="C281" s="69"/>
      <c r="D281" s="69"/>
      <c r="E281" s="69"/>
      <c r="F281" s="69"/>
      <c r="G281" s="69"/>
      <c r="H281" s="69"/>
      <c r="I281" s="69"/>
      <c r="J281" s="70"/>
      <c r="K281" s="49"/>
      <c r="L281" s="67" t="s">
        <v>75</v>
      </c>
      <c r="M281" s="49">
        <v>0</v>
      </c>
      <c r="N281" s="49"/>
    </row>
    <row r="282" spans="1:14" ht="20.25" customHeight="1">
      <c r="A282" s="22" t="str">
        <f>IF('Team Card'!$B$21="","",'Team Card'!$B$21)</f>
        <v>J Braun</v>
      </c>
      <c r="B282" s="58" t="str">
        <f>IF(OR(GameCard510[[#This Row],[PA]]&gt;0,$E$265="Win (FORFEIT)",L282="Yes"),1,"")</f>
        <v/>
      </c>
      <c r="C282" s="33"/>
      <c r="D282" s="33"/>
      <c r="E282" s="33"/>
      <c r="F282" s="33"/>
      <c r="G282" s="33"/>
      <c r="H282" s="33"/>
      <c r="I282" s="33"/>
      <c r="J282" s="34"/>
      <c r="K282" s="49"/>
      <c r="L282" s="66" t="s">
        <v>75</v>
      </c>
      <c r="M282" s="49">
        <v>0</v>
      </c>
      <c r="N282" s="49"/>
    </row>
    <row r="283" spans="1:14" ht="20.25" customHeight="1">
      <c r="A283" s="12" t="str">
        <f>IF('Team Card'!$B$22="","",'Team Card'!$B$22)</f>
        <v>Sean Bigham</v>
      </c>
      <c r="B283" s="68">
        <v>1</v>
      </c>
      <c r="C283" s="69">
        <v>3</v>
      </c>
      <c r="D283" s="69">
        <v>3</v>
      </c>
      <c r="E283" s="69">
        <v>1</v>
      </c>
      <c r="F283" s="69"/>
      <c r="G283" s="69"/>
      <c r="H283" s="69"/>
      <c r="I283" s="69"/>
      <c r="J283" s="70"/>
      <c r="K283" s="49"/>
      <c r="L283" s="67" t="s">
        <v>75</v>
      </c>
      <c r="M283" s="49">
        <v>0</v>
      </c>
      <c r="N283" s="49"/>
    </row>
    <row r="284" spans="1:14" ht="20.25" customHeight="1">
      <c r="A284" s="22" t="str">
        <f>IF('Team Card'!$B$23="","",'Team Card'!$B$23)</f>
        <v>M Brew</v>
      </c>
      <c r="B284" s="58" t="str">
        <f>IF(OR(GameCard510[[#This Row],[PA]]&gt;0,$E$265="Win (FORFEIT)",L284="Yes"),1,"")</f>
        <v/>
      </c>
      <c r="C284" s="33"/>
      <c r="D284" s="33"/>
      <c r="E284" s="33"/>
      <c r="F284" s="33"/>
      <c r="G284" s="33"/>
      <c r="H284" s="33"/>
      <c r="I284" s="33"/>
      <c r="J284" s="34"/>
      <c r="K284" s="49"/>
      <c r="L284" s="66" t="s">
        <v>75</v>
      </c>
      <c r="M284" s="49">
        <v>0</v>
      </c>
      <c r="N284" s="49"/>
    </row>
    <row r="285" spans="1:14" ht="20.25" customHeight="1">
      <c r="A285" s="12" t="str">
        <f>IF('Team Card'!$B$24="","",'Team Card'!$B$24)</f>
        <v>D Finney</v>
      </c>
      <c r="B285" s="68" t="str">
        <f>IF(OR(GameCard510[[#This Row],[PA]]&gt;0,$E$265="Win (FORFEIT)",L285="Yes"),1,"")</f>
        <v/>
      </c>
      <c r="C285" s="69"/>
      <c r="D285" s="69"/>
      <c r="E285" s="69"/>
      <c r="F285" s="69"/>
      <c r="G285" s="69"/>
      <c r="H285" s="69"/>
      <c r="I285" s="69"/>
      <c r="J285" s="70"/>
      <c r="K285" s="49"/>
      <c r="L285" s="67" t="s">
        <v>75</v>
      </c>
      <c r="M285" s="49">
        <v>0</v>
      </c>
      <c r="N285" s="49"/>
    </row>
    <row r="286" spans="1:14" ht="20.25" customHeight="1">
      <c r="A286" s="22" t="str">
        <f>IF('Team Card'!$B$25="","",'Team Card'!$B$25)</f>
        <v>D Haber</v>
      </c>
      <c r="B286" s="58" t="str">
        <f>IF(OR(GameCard510[[#This Row],[PA]]&gt;0,$E$265="Win (FORFEIT)",L286="Yes"),1,"")</f>
        <v/>
      </c>
      <c r="C286" s="33"/>
      <c r="D286" s="33"/>
      <c r="E286" s="33"/>
      <c r="F286" s="33"/>
      <c r="G286" s="33"/>
      <c r="H286" s="33"/>
      <c r="I286" s="33"/>
      <c r="J286" s="34"/>
      <c r="K286" s="49"/>
      <c r="L286" s="66" t="s">
        <v>75</v>
      </c>
      <c r="M286" s="49">
        <v>0</v>
      </c>
      <c r="N286" s="49"/>
    </row>
    <row r="287" spans="1:14" ht="20.25" customHeight="1">
      <c r="A287" s="12" t="str">
        <f>IF('Team Card'!$B$26="","",'Team Card'!$B$26)</f>
        <v>Roger Manning</v>
      </c>
      <c r="B287" s="68" t="str">
        <f>IF(OR(GameCard510[[#This Row],[PA]]&gt;0,$E$265="Win (FORFEIT)",L287="Yes"),1,"")</f>
        <v/>
      </c>
      <c r="C287" s="69"/>
      <c r="D287" s="69"/>
      <c r="E287" s="69"/>
      <c r="F287" s="69"/>
      <c r="G287" s="69"/>
      <c r="H287" s="69"/>
      <c r="I287" s="69"/>
      <c r="J287" s="70"/>
      <c r="K287" s="49"/>
      <c r="L287" s="67" t="s">
        <v>75</v>
      </c>
      <c r="M287" s="49">
        <v>0</v>
      </c>
      <c r="N287" s="49"/>
    </row>
    <row r="288" spans="1:14" ht="20.25" customHeight="1">
      <c r="A288" s="22" t="str">
        <f>IF('Team Card'!$B$27="","",'Team Card'!$B$27)</f>
        <v>Chris Whalen</v>
      </c>
      <c r="B288" s="58" t="str">
        <f>IF(OR(GameCard510[[#This Row],[PA]]&gt;0,$E$265="Win (FORFEIT)",L288="Yes"),1,"")</f>
        <v/>
      </c>
      <c r="C288" s="33"/>
      <c r="D288" s="33"/>
      <c r="E288" s="33"/>
      <c r="F288" s="33"/>
      <c r="G288" s="33"/>
      <c r="H288" s="33"/>
      <c r="I288" s="33"/>
      <c r="J288" s="34"/>
      <c r="K288" s="49"/>
      <c r="L288" s="66" t="s">
        <v>75</v>
      </c>
      <c r="M288" s="49">
        <v>0</v>
      </c>
      <c r="N288" s="49"/>
    </row>
    <row r="289" spans="1:14" ht="20.25" customHeight="1">
      <c r="A289" s="12" t="str">
        <f>IF('Team Card'!$B$28="","",'Team Card'!$B$28)</f>
        <v>Rick Dohoney</v>
      </c>
      <c r="B289" s="68" t="str">
        <f>IF(OR(GameCard510[[#This Row],[PA]]&gt;0,$E$265="Win (FORFEIT)",L289="Yes"),1,"")</f>
        <v/>
      </c>
      <c r="C289" s="69"/>
      <c r="D289" s="69"/>
      <c r="E289" s="69"/>
      <c r="F289" s="69"/>
      <c r="G289" s="69"/>
      <c r="H289" s="69"/>
      <c r="I289" s="69"/>
      <c r="J289" s="70"/>
      <c r="K289" s="49"/>
      <c r="L289" s="67" t="s">
        <v>75</v>
      </c>
      <c r="M289" s="49">
        <v>0</v>
      </c>
      <c r="N289" s="49"/>
    </row>
    <row r="290" spans="1:14" ht="20.25" customHeight="1">
      <c r="A290" s="22" t="str">
        <f>IF('Team Card'!$B$29="","",'Team Card'!$B$29)</f>
        <v>S Natue</v>
      </c>
      <c r="B290" s="58" t="str">
        <f>IF(OR(GameCard510[[#This Row],[PA]]&gt;0,$E$265="Win (FORFEIT)",L290="Yes"),1,"")</f>
        <v/>
      </c>
      <c r="C290" s="33"/>
      <c r="D290" s="33"/>
      <c r="E290" s="33"/>
      <c r="F290" s="33"/>
      <c r="G290" s="33"/>
      <c r="H290" s="33"/>
      <c r="I290" s="33"/>
      <c r="J290" s="34"/>
      <c r="K290" s="49"/>
      <c r="L290" s="66" t="s">
        <v>75</v>
      </c>
      <c r="M290" s="49">
        <v>0</v>
      </c>
      <c r="N290" s="49"/>
    </row>
    <row r="291" spans="1:14" ht="20.25" customHeight="1">
      <c r="A291" s="12" t="str">
        <f>IF('Team Card'!$B$30="","",'Team Card'!$B$30)</f>
        <v>K Miksaucha</v>
      </c>
      <c r="B291" s="68" t="str">
        <f>IF(OR(GameCard510[[#This Row],[PA]]&gt;0,$E$265="Win (FORFEIT)",L291="Yes"),1,"")</f>
        <v/>
      </c>
      <c r="C291" s="69"/>
      <c r="D291" s="69"/>
      <c r="E291" s="69"/>
      <c r="F291" s="69"/>
      <c r="G291" s="69"/>
      <c r="H291" s="69"/>
      <c r="I291" s="69"/>
      <c r="J291" s="70"/>
      <c r="K291" s="49"/>
      <c r="L291" s="67" t="s">
        <v>75</v>
      </c>
      <c r="M291" s="49">
        <v>0</v>
      </c>
      <c r="N291" s="49"/>
    </row>
    <row r="292" spans="1:14" ht="20.25" customHeight="1" thickBot="1">
      <c r="A292" s="22" t="str">
        <f>IF('Team Card'!$B$31="","",'Team Card'!$B$31)</f>
        <v/>
      </c>
      <c r="B292" s="58" t="str">
        <f>IF(OR(GameCard510[[#This Row],[PA]]&gt;0,$E$265="Win (FORFEIT)",L292="Yes"),1,"")</f>
        <v/>
      </c>
      <c r="C292" s="33"/>
      <c r="D292" s="33"/>
      <c r="E292" s="33"/>
      <c r="F292" s="33"/>
      <c r="G292" s="33"/>
      <c r="H292" s="33"/>
      <c r="I292" s="33"/>
      <c r="J292" s="34"/>
      <c r="K292" s="49"/>
      <c r="L292" s="66" t="s">
        <v>75</v>
      </c>
      <c r="M292" s="49">
        <v>0</v>
      </c>
      <c r="N292" s="49"/>
    </row>
    <row r="293" spans="1:14" ht="20.25" customHeight="1">
      <c r="A293" s="43" t="s">
        <v>9</v>
      </c>
      <c r="B293" s="44">
        <f>IF(OR(GameCard510[[#This Row],[PA]]&gt;0,$E$265="Win (FORFEIT)",L293="Yes"),1,"")</f>
        <v>1</v>
      </c>
      <c r="C293" s="44">
        <f t="shared" ref="C293" si="57">SUM(C268:C292)</f>
        <v>37</v>
      </c>
      <c r="D293" s="45">
        <f t="shared" ref="D293" si="58">SUM(D268:D292)</f>
        <v>32</v>
      </c>
      <c r="E293" s="44">
        <f t="shared" ref="E293" si="59">SUM(E268:E292)</f>
        <v>10</v>
      </c>
      <c r="F293" s="44">
        <f t="shared" ref="F293" si="60">SUM(F268:F292)</f>
        <v>7</v>
      </c>
      <c r="G293" s="44">
        <f t="shared" ref="G293" si="61">SUM(G268:G292)</f>
        <v>7</v>
      </c>
      <c r="H293" s="44">
        <f t="shared" ref="H293" si="62">SUM(H268:H292)</f>
        <v>0</v>
      </c>
      <c r="I293" s="44">
        <f t="shared" ref="I293" si="63">SUM(I268:I292)</f>
        <v>5</v>
      </c>
      <c r="J293" s="46">
        <f t="shared" ref="J293" si="64">SUM(J268:J292)</f>
        <v>0</v>
      </c>
      <c r="K293" s="49"/>
      <c r="L293" s="49"/>
      <c r="M293" s="49">
        <v>0</v>
      </c>
      <c r="N293" s="49"/>
    </row>
    <row r="294" spans="1:14" ht="20.25" customHeight="1">
      <c r="A294" s="38"/>
      <c r="B294" s="38"/>
      <c r="C294" s="27"/>
      <c r="D294" s="27"/>
      <c r="E294" s="27"/>
      <c r="F294" s="38"/>
      <c r="G294" s="38"/>
      <c r="H294" s="38"/>
      <c r="I294" s="38"/>
      <c r="J294" s="38"/>
      <c r="K294" s="49"/>
      <c r="L294" s="49"/>
      <c r="M294" s="49">
        <v>0</v>
      </c>
      <c r="N294" s="49"/>
    </row>
    <row r="295" spans="1:14" ht="20.25" customHeight="1">
      <c r="A295" s="89" t="s">
        <v>26</v>
      </c>
      <c r="B295" s="89"/>
      <c r="C295" s="89"/>
      <c r="D295" s="89"/>
      <c r="E295" s="89"/>
      <c r="F295" s="89"/>
      <c r="G295" s="89"/>
      <c r="H295" s="89"/>
      <c r="I295" s="89"/>
      <c r="J295" s="89"/>
      <c r="K295" s="49"/>
      <c r="L295" s="49"/>
      <c r="M295" s="49">
        <v>0</v>
      </c>
      <c r="N295" s="49"/>
    </row>
    <row r="296" spans="1:14" ht="20.25" customHeight="1">
      <c r="A296" s="87"/>
      <c r="B296" s="88"/>
      <c r="C296" s="88"/>
      <c r="D296" s="88"/>
      <c r="E296" s="38"/>
      <c r="F296" s="38"/>
      <c r="G296" s="38"/>
      <c r="H296" s="38"/>
      <c r="I296" s="38"/>
      <c r="J296" s="38"/>
      <c r="K296" s="49"/>
      <c r="L296" s="49"/>
      <c r="M296" s="49">
        <v>0</v>
      </c>
      <c r="N296" s="49"/>
    </row>
    <row r="297" spans="1:14" ht="20.25" customHeight="1">
      <c r="A297" s="23" t="s">
        <v>13</v>
      </c>
      <c r="B297" s="85">
        <v>43292</v>
      </c>
      <c r="C297" s="85"/>
      <c r="D297" s="13" t="s">
        <v>37</v>
      </c>
      <c r="E297" s="86" t="s">
        <v>41</v>
      </c>
      <c r="F297" s="86"/>
      <c r="G297" s="23" t="s">
        <v>12</v>
      </c>
      <c r="H297" s="90" t="s">
        <v>81</v>
      </c>
      <c r="I297" s="90"/>
      <c r="J297" s="38"/>
      <c r="K297" s="48">
        <f>IF(OR(E297="Win",E297="Win (FORFEIT)"),1,0)</f>
        <v>0</v>
      </c>
      <c r="L297" s="49">
        <f>IF(OR(E297="Loss",E297="Loss (FORFEIT)"),1,0)</f>
        <v>1</v>
      </c>
      <c r="M297" s="49">
        <f>IF(B297&lt;&gt;"",1,0)</f>
        <v>1</v>
      </c>
      <c r="N297" s="49"/>
    </row>
    <row r="298" spans="1:14" ht="20.25" customHeight="1" thickBot="1">
      <c r="A298" s="39"/>
      <c r="B298" s="39"/>
      <c r="C298" s="39"/>
      <c r="D298" s="39"/>
      <c r="E298" s="39"/>
      <c r="F298" s="39"/>
      <c r="G298" s="39"/>
      <c r="H298" s="39"/>
      <c r="I298" s="39"/>
      <c r="J298" s="39"/>
      <c r="K298" s="50"/>
      <c r="L298" s="49"/>
      <c r="M298" s="49">
        <v>0</v>
      </c>
      <c r="N298" s="49"/>
    </row>
    <row r="299" spans="1:14" ht="20.25" customHeight="1" thickBot="1">
      <c r="A299" s="40" t="s">
        <v>10</v>
      </c>
      <c r="B299" s="41" t="s">
        <v>4</v>
      </c>
      <c r="C299" s="41" t="s">
        <v>0</v>
      </c>
      <c r="D299" s="41" t="s">
        <v>1</v>
      </c>
      <c r="E299" s="41" t="s">
        <v>2</v>
      </c>
      <c r="F299" s="41" t="s">
        <v>5</v>
      </c>
      <c r="G299" s="41" t="s">
        <v>6</v>
      </c>
      <c r="H299" s="41" t="s">
        <v>11</v>
      </c>
      <c r="I299" s="41" t="s">
        <v>7</v>
      </c>
      <c r="J299" s="42" t="s">
        <v>8</v>
      </c>
      <c r="K299" s="49"/>
      <c r="L299" s="65" t="s">
        <v>72</v>
      </c>
      <c r="M299" s="49">
        <v>0</v>
      </c>
      <c r="N299" s="49"/>
    </row>
    <row r="300" spans="1:14" ht="20.25" customHeight="1">
      <c r="A300" s="22" t="str">
        <f>IF('Team Card'!$B$7="","",'Team Card'!$B$7)</f>
        <v>Brian Lawrence</v>
      </c>
      <c r="B300" s="58" t="str">
        <f>IF(OR(GameCard611[[#This Row],[PA]]&gt;0,$E$297="Win (FORFEIT)",L300="Yes"),1,"")</f>
        <v/>
      </c>
      <c r="C300" s="33"/>
      <c r="D300" s="33"/>
      <c r="E300" s="33"/>
      <c r="F300" s="33"/>
      <c r="G300" s="33"/>
      <c r="H300" s="33"/>
      <c r="I300" s="33"/>
      <c r="J300" s="34"/>
      <c r="K300" s="49"/>
      <c r="L300" s="66" t="s">
        <v>75</v>
      </c>
      <c r="M300" s="49">
        <v>0</v>
      </c>
      <c r="N300" s="49"/>
    </row>
    <row r="301" spans="1:14" ht="20.25" customHeight="1">
      <c r="A301" s="12" t="str">
        <f>IF('Team Card'!$B$8="","",'Team Card'!$B$8)</f>
        <v>Brian Molinaro</v>
      </c>
      <c r="B301" s="68">
        <v>1</v>
      </c>
      <c r="C301" s="69">
        <v>3</v>
      </c>
      <c r="D301" s="69">
        <v>3</v>
      </c>
      <c r="E301" s="69">
        <v>1</v>
      </c>
      <c r="F301" s="69"/>
      <c r="G301" s="69"/>
      <c r="H301" s="69"/>
      <c r="I301" s="69"/>
      <c r="J301" s="70"/>
      <c r="K301" s="49"/>
      <c r="L301" s="67" t="s">
        <v>75</v>
      </c>
      <c r="M301" s="49">
        <v>0</v>
      </c>
      <c r="N301" s="49"/>
    </row>
    <row r="302" spans="1:14" ht="20.25" customHeight="1">
      <c r="A302" s="22" t="str">
        <f>IF('Team Card'!$B$9="","",'Team Card'!$B$9)</f>
        <v>Nick Molinaro</v>
      </c>
      <c r="B302" s="58">
        <v>1</v>
      </c>
      <c r="C302" s="33">
        <v>3</v>
      </c>
      <c r="D302" s="33">
        <v>3</v>
      </c>
      <c r="E302" s="33">
        <v>2</v>
      </c>
      <c r="F302" s="33">
        <v>1</v>
      </c>
      <c r="G302" s="33"/>
      <c r="H302" s="33"/>
      <c r="I302" s="33"/>
      <c r="J302" s="34"/>
      <c r="K302" s="49"/>
      <c r="L302" s="66" t="s">
        <v>75</v>
      </c>
      <c r="M302" s="49">
        <v>0</v>
      </c>
      <c r="N302" s="49"/>
    </row>
    <row r="303" spans="1:14" ht="20.25" customHeight="1">
      <c r="A303" s="12" t="str">
        <f>IF('Team Card'!$B$10="","",'Team Card'!$B$10)</f>
        <v>E Braun</v>
      </c>
      <c r="B303" s="68" t="str">
        <f>IF(OR(GameCard611[[#This Row],[PA]]&gt;0,$E$297="Win (FORFEIT)",L303="Yes"),1,"")</f>
        <v/>
      </c>
      <c r="C303" s="69"/>
      <c r="D303" s="69"/>
      <c r="E303" s="69"/>
      <c r="F303" s="69"/>
      <c r="G303" s="69"/>
      <c r="H303" s="69"/>
      <c r="I303" s="69"/>
      <c r="J303" s="70"/>
      <c r="K303" s="49"/>
      <c r="L303" s="67" t="s">
        <v>75</v>
      </c>
      <c r="M303" s="49">
        <v>0</v>
      </c>
      <c r="N303" s="49"/>
    </row>
    <row r="304" spans="1:14" ht="20.25" customHeight="1">
      <c r="A304" s="22" t="str">
        <f>IF('Team Card'!$B$11="","",'Team Card'!$B$11)</f>
        <v>Kirk Daley</v>
      </c>
      <c r="B304" s="58" t="str">
        <f>IF(OR(GameCard611[[#This Row],[PA]]&gt;0,$E$297="Win (FORFEIT)",L304="Yes"),1,"")</f>
        <v/>
      </c>
      <c r="C304" s="33"/>
      <c r="D304" s="33"/>
      <c r="E304" s="33"/>
      <c r="F304" s="33"/>
      <c r="G304" s="33"/>
      <c r="H304" s="33"/>
      <c r="I304" s="33"/>
      <c r="J304" s="34"/>
      <c r="K304" s="49"/>
      <c r="L304" s="66" t="s">
        <v>75</v>
      </c>
      <c r="M304" s="49">
        <v>0</v>
      </c>
      <c r="N304" s="49"/>
    </row>
    <row r="305" spans="1:14" ht="20.25" customHeight="1">
      <c r="A305" s="12" t="str">
        <f>IF('Team Card'!$B$12="","",'Team Card'!$B$12)</f>
        <v>James Vecchiarello</v>
      </c>
      <c r="B305" s="68">
        <v>1</v>
      </c>
      <c r="C305" s="69">
        <v>3</v>
      </c>
      <c r="D305" s="69">
        <v>3</v>
      </c>
      <c r="E305" s="69">
        <v>0</v>
      </c>
      <c r="F305" s="69">
        <v>1</v>
      </c>
      <c r="G305" s="69">
        <v>1</v>
      </c>
      <c r="H305" s="69"/>
      <c r="I305" s="69"/>
      <c r="J305" s="70"/>
      <c r="K305" s="49"/>
      <c r="L305" s="67" t="s">
        <v>75</v>
      </c>
      <c r="M305" s="49">
        <v>0</v>
      </c>
      <c r="N305" s="49"/>
    </row>
    <row r="306" spans="1:14" ht="20.25" customHeight="1">
      <c r="A306" s="22" t="str">
        <f>IF('Team Card'!$B$13="","",'Team Card'!$B$13)</f>
        <v>Ron Mickell</v>
      </c>
      <c r="B306" s="58" t="str">
        <f>IF(OR(GameCard611[[#This Row],[PA]]&gt;0,$E$297="Win (FORFEIT)",L306="Yes"),1,"")</f>
        <v/>
      </c>
      <c r="C306" s="33"/>
      <c r="D306" s="33"/>
      <c r="E306" s="33"/>
      <c r="F306" s="33"/>
      <c r="G306" s="33"/>
      <c r="H306" s="33"/>
      <c r="I306" s="33"/>
      <c r="J306" s="34"/>
      <c r="K306" s="49"/>
      <c r="L306" s="66" t="s">
        <v>75</v>
      </c>
      <c r="M306" s="49">
        <v>0</v>
      </c>
      <c r="N306" s="49"/>
    </row>
    <row r="307" spans="1:14" ht="20.25" customHeight="1">
      <c r="A307" s="12" t="str">
        <f>IF('Team Card'!$B$14="","",'Team Card'!$B$14)</f>
        <v>J Cole</v>
      </c>
      <c r="B307" s="68" t="str">
        <f>IF(OR(GameCard611[[#This Row],[PA]]&gt;0,$E$297="Win (FORFEIT)",L307="Yes"),1,"")</f>
        <v/>
      </c>
      <c r="C307" s="69"/>
      <c r="D307" s="69"/>
      <c r="E307" s="69"/>
      <c r="F307" s="69"/>
      <c r="G307" s="69"/>
      <c r="H307" s="69"/>
      <c r="I307" s="69"/>
      <c r="J307" s="70"/>
      <c r="K307" s="49"/>
      <c r="L307" s="67" t="s">
        <v>75</v>
      </c>
      <c r="M307" s="49">
        <v>0</v>
      </c>
      <c r="N307" s="49"/>
    </row>
    <row r="308" spans="1:14" ht="20.25" customHeight="1">
      <c r="A308" s="22" t="str">
        <f>IF('Team Card'!$B$15="","",'Team Card'!$B$15)</f>
        <v>Kevin Gaboardi</v>
      </c>
      <c r="B308" s="58">
        <v>1</v>
      </c>
      <c r="C308" s="33">
        <v>2</v>
      </c>
      <c r="D308" s="33">
        <v>1</v>
      </c>
      <c r="E308" s="33">
        <v>0</v>
      </c>
      <c r="F308" s="33"/>
      <c r="G308" s="33"/>
      <c r="H308" s="33"/>
      <c r="I308" s="33">
        <v>1</v>
      </c>
      <c r="J308" s="34"/>
      <c r="K308" s="49"/>
      <c r="L308" s="66" t="s">
        <v>75</v>
      </c>
      <c r="M308" s="49">
        <v>0</v>
      </c>
      <c r="N308" s="49"/>
    </row>
    <row r="309" spans="1:14" ht="20.25" customHeight="1">
      <c r="A309" s="12" t="str">
        <f>IF('Team Card'!$B$16="","",'Team Card'!$B$16)</f>
        <v>Rich Durland</v>
      </c>
      <c r="B309" s="68" t="str">
        <f>IF(OR(GameCard611[[#This Row],[PA]]&gt;0,$E$297="Win (FORFEIT)",L309="Yes"),1,"")</f>
        <v/>
      </c>
      <c r="C309" s="69"/>
      <c r="D309" s="69"/>
      <c r="E309" s="69"/>
      <c r="F309" s="69"/>
      <c r="G309" s="69"/>
      <c r="H309" s="69"/>
      <c r="I309" s="69"/>
      <c r="J309" s="70"/>
      <c r="K309" s="49"/>
      <c r="L309" s="67" t="s">
        <v>75</v>
      </c>
      <c r="M309" s="49">
        <v>0</v>
      </c>
      <c r="N309" s="49"/>
    </row>
    <row r="310" spans="1:14" ht="20.25" customHeight="1">
      <c r="A310" s="22" t="str">
        <f>IF('Team Card'!$B$17="","",'Team Card'!$B$17)</f>
        <v>Andy Decker</v>
      </c>
      <c r="B310" s="58" t="str">
        <f>IF(OR(GameCard611[[#This Row],[PA]]&gt;0,$E$297="Win (FORFEIT)",L310="Yes"),1,"")</f>
        <v/>
      </c>
      <c r="C310" s="33"/>
      <c r="D310" s="33"/>
      <c r="E310" s="33"/>
      <c r="F310" s="33"/>
      <c r="G310" s="33"/>
      <c r="H310" s="33"/>
      <c r="I310" s="33"/>
      <c r="J310" s="34"/>
      <c r="K310" s="49"/>
      <c r="L310" s="66" t="s">
        <v>75</v>
      </c>
      <c r="M310" s="49">
        <v>0</v>
      </c>
      <c r="N310" s="49"/>
    </row>
    <row r="311" spans="1:14" ht="20.25" customHeight="1">
      <c r="A311" s="12" t="str">
        <f>IF('Team Card'!$B$18="","",'Team Card'!$B$18)</f>
        <v>Tyler Davis</v>
      </c>
      <c r="B311" s="68">
        <v>1</v>
      </c>
      <c r="C311" s="69">
        <v>3</v>
      </c>
      <c r="D311" s="69">
        <v>3</v>
      </c>
      <c r="E311" s="69">
        <v>2</v>
      </c>
      <c r="F311" s="69">
        <v>1</v>
      </c>
      <c r="G311" s="69">
        <v>1</v>
      </c>
      <c r="H311" s="69"/>
      <c r="I311" s="69"/>
      <c r="J311" s="70"/>
      <c r="K311" s="49"/>
      <c r="L311" s="67" t="s">
        <v>75</v>
      </c>
      <c r="M311" s="49">
        <v>0</v>
      </c>
      <c r="N311" s="49"/>
    </row>
    <row r="312" spans="1:14" ht="20.25" customHeight="1">
      <c r="A312" s="22" t="str">
        <f>IF('Team Card'!$B$19="","",'Team Card'!$B$19)</f>
        <v>Robbie Frey</v>
      </c>
      <c r="B312" s="58">
        <v>1</v>
      </c>
      <c r="C312" s="33">
        <v>2</v>
      </c>
      <c r="D312" s="33">
        <v>2</v>
      </c>
      <c r="E312" s="33">
        <v>1</v>
      </c>
      <c r="F312" s="33">
        <v>1</v>
      </c>
      <c r="G312" s="33"/>
      <c r="H312" s="33"/>
      <c r="I312" s="33"/>
      <c r="J312" s="34"/>
      <c r="K312" s="49"/>
      <c r="L312" s="66" t="s">
        <v>75</v>
      </c>
      <c r="M312" s="49">
        <v>0</v>
      </c>
      <c r="N312" s="49"/>
    </row>
    <row r="313" spans="1:14" ht="20.25" customHeight="1">
      <c r="A313" s="12" t="str">
        <f>IF('Team Card'!$B$20="","",'Team Card'!$B$20)</f>
        <v>Bobby Weaver</v>
      </c>
      <c r="B313" s="68" t="str">
        <f>IF(OR(GameCard611[[#This Row],[PA]]&gt;0,$E$297="Win (FORFEIT)",L313="Yes"),1,"")</f>
        <v/>
      </c>
      <c r="C313" s="69"/>
      <c r="D313" s="69"/>
      <c r="E313" s="69"/>
      <c r="F313" s="69"/>
      <c r="G313" s="69"/>
      <c r="H313" s="69"/>
      <c r="I313" s="69"/>
      <c r="J313" s="70"/>
      <c r="K313" s="49"/>
      <c r="L313" s="67" t="s">
        <v>75</v>
      </c>
      <c r="M313" s="49">
        <v>0</v>
      </c>
      <c r="N313" s="49"/>
    </row>
    <row r="314" spans="1:14" ht="20.25" customHeight="1">
      <c r="A314" s="22" t="str">
        <f>IF('Team Card'!$B$21="","",'Team Card'!$B$21)</f>
        <v>J Braun</v>
      </c>
      <c r="B314" s="58" t="str">
        <f>IF(OR(GameCard611[[#This Row],[PA]]&gt;0,$E$297="Win (FORFEIT)",L314="Yes"),1,"")</f>
        <v/>
      </c>
      <c r="C314" s="33"/>
      <c r="D314" s="33"/>
      <c r="E314" s="33"/>
      <c r="F314" s="33"/>
      <c r="G314" s="33"/>
      <c r="H314" s="33"/>
      <c r="I314" s="33"/>
      <c r="J314" s="34"/>
      <c r="K314" s="49"/>
      <c r="L314" s="66" t="s">
        <v>75</v>
      </c>
      <c r="M314" s="49">
        <v>0</v>
      </c>
      <c r="N314" s="49"/>
    </row>
    <row r="315" spans="1:14" ht="20.25" customHeight="1">
      <c r="A315" s="12" t="str">
        <f>IF('Team Card'!$B$22="","",'Team Card'!$B$22)</f>
        <v>Sean Bigham</v>
      </c>
      <c r="B315" s="68">
        <v>1</v>
      </c>
      <c r="C315" s="69">
        <v>2</v>
      </c>
      <c r="D315" s="69">
        <v>2</v>
      </c>
      <c r="E315" s="69">
        <v>1</v>
      </c>
      <c r="F315" s="69"/>
      <c r="G315" s="69">
        <v>1</v>
      </c>
      <c r="H315" s="69"/>
      <c r="I315" s="69"/>
      <c r="J315" s="70"/>
      <c r="K315" s="49"/>
      <c r="L315" s="67" t="s">
        <v>75</v>
      </c>
      <c r="M315" s="49">
        <v>0</v>
      </c>
      <c r="N315" s="49"/>
    </row>
    <row r="316" spans="1:14" ht="20.25" customHeight="1">
      <c r="A316" s="22" t="str">
        <f>IF('Team Card'!$B$23="","",'Team Card'!$B$23)</f>
        <v>M Brew</v>
      </c>
      <c r="B316" s="58" t="str">
        <f>IF(OR(GameCard611[[#This Row],[PA]]&gt;0,$E$297="Win (FORFEIT)",L316="Yes"),1,"")</f>
        <v/>
      </c>
      <c r="C316" s="33"/>
      <c r="D316" s="33"/>
      <c r="E316" s="33"/>
      <c r="F316" s="33"/>
      <c r="G316" s="33"/>
      <c r="H316" s="33"/>
      <c r="I316" s="33"/>
      <c r="J316" s="34"/>
      <c r="K316" s="49"/>
      <c r="L316" s="66" t="s">
        <v>75</v>
      </c>
      <c r="M316" s="49">
        <v>0</v>
      </c>
      <c r="N316" s="49"/>
    </row>
    <row r="317" spans="1:14" ht="20.25" customHeight="1">
      <c r="A317" s="12" t="str">
        <f>IF('Team Card'!$B$24="","",'Team Card'!$B$24)</f>
        <v>D Finney</v>
      </c>
      <c r="B317" s="68" t="str">
        <f>IF(OR(GameCard611[[#This Row],[PA]]&gt;0,$E$297="Win (FORFEIT)",L317="Yes"),1,"")</f>
        <v/>
      </c>
      <c r="C317" s="69"/>
      <c r="D317" s="69"/>
      <c r="E317" s="69"/>
      <c r="F317" s="69"/>
      <c r="G317" s="69"/>
      <c r="H317" s="69"/>
      <c r="I317" s="69"/>
      <c r="J317" s="70"/>
      <c r="K317" s="49"/>
      <c r="L317" s="67" t="s">
        <v>75</v>
      </c>
      <c r="M317" s="49">
        <v>0</v>
      </c>
      <c r="N317" s="49"/>
    </row>
    <row r="318" spans="1:14" ht="20.25" customHeight="1">
      <c r="A318" s="22" t="str">
        <f>IF('Team Card'!$B$25="","",'Team Card'!$B$25)</f>
        <v>D Haber</v>
      </c>
      <c r="B318" s="58" t="str">
        <f>IF(OR(GameCard611[[#This Row],[PA]]&gt;0,$E$297="Win (FORFEIT)",L318="Yes"),1,"")</f>
        <v/>
      </c>
      <c r="C318" s="33"/>
      <c r="D318" s="33"/>
      <c r="E318" s="33"/>
      <c r="F318" s="33"/>
      <c r="G318" s="33"/>
      <c r="H318" s="33"/>
      <c r="I318" s="33"/>
      <c r="J318" s="34"/>
      <c r="K318" s="49"/>
      <c r="L318" s="66" t="s">
        <v>75</v>
      </c>
      <c r="M318" s="49">
        <v>0</v>
      </c>
      <c r="N318" s="49"/>
    </row>
    <row r="319" spans="1:14" ht="20.25" customHeight="1">
      <c r="A319" s="12" t="str">
        <f>IF('Team Card'!$B$26="","",'Team Card'!$B$26)</f>
        <v>Roger Manning</v>
      </c>
      <c r="B319" s="68">
        <v>1</v>
      </c>
      <c r="C319" s="69">
        <v>2</v>
      </c>
      <c r="D319" s="69">
        <v>2</v>
      </c>
      <c r="E319" s="69">
        <v>1</v>
      </c>
      <c r="F319" s="69"/>
      <c r="G319" s="69">
        <v>1</v>
      </c>
      <c r="H319" s="69"/>
      <c r="I319" s="69"/>
      <c r="J319" s="70"/>
      <c r="K319" s="49"/>
      <c r="L319" s="67" t="s">
        <v>75</v>
      </c>
      <c r="M319" s="49">
        <v>0</v>
      </c>
      <c r="N319" s="49"/>
    </row>
    <row r="320" spans="1:14" ht="20.25" customHeight="1">
      <c r="A320" s="22" t="str">
        <f>IF('Team Card'!$B$27="","",'Team Card'!$B$27)</f>
        <v>Chris Whalen</v>
      </c>
      <c r="B320" s="58">
        <v>1</v>
      </c>
      <c r="C320" s="33">
        <v>2</v>
      </c>
      <c r="D320" s="33">
        <v>2</v>
      </c>
      <c r="E320" s="33">
        <v>1</v>
      </c>
      <c r="F320" s="33"/>
      <c r="G320" s="33"/>
      <c r="H320" s="33"/>
      <c r="I320" s="33"/>
      <c r="J320" s="34"/>
      <c r="K320" s="49"/>
      <c r="L320" s="66" t="s">
        <v>75</v>
      </c>
      <c r="M320" s="49">
        <v>0</v>
      </c>
      <c r="N320" s="49"/>
    </row>
    <row r="321" spans="1:14" ht="20.25" customHeight="1">
      <c r="A321" s="12" t="str">
        <f>IF('Team Card'!$B$28="","",'Team Card'!$B$28)</f>
        <v>Rick Dohoney</v>
      </c>
      <c r="B321" s="68">
        <v>1</v>
      </c>
      <c r="C321" s="69">
        <v>2</v>
      </c>
      <c r="D321" s="69">
        <v>2</v>
      </c>
      <c r="E321" s="69">
        <v>0</v>
      </c>
      <c r="F321" s="69"/>
      <c r="G321" s="69"/>
      <c r="H321" s="69"/>
      <c r="I321" s="69"/>
      <c r="J321" s="70"/>
      <c r="K321" s="49"/>
      <c r="L321" s="67" t="s">
        <v>75</v>
      </c>
      <c r="M321" s="49">
        <v>0</v>
      </c>
      <c r="N321" s="49"/>
    </row>
    <row r="322" spans="1:14" ht="20.25" customHeight="1">
      <c r="A322" s="22" t="str">
        <f>IF('Team Card'!$B$29="","",'Team Card'!$B$29)</f>
        <v>S Natue</v>
      </c>
      <c r="B322" s="58" t="str">
        <f>IF(OR(GameCard611[[#This Row],[PA]]&gt;0,$E$297="Win (FORFEIT)",L322="Yes"),1,"")</f>
        <v/>
      </c>
      <c r="C322" s="33"/>
      <c r="D322" s="33"/>
      <c r="E322" s="33"/>
      <c r="F322" s="33"/>
      <c r="G322" s="33"/>
      <c r="H322" s="33"/>
      <c r="I322" s="33"/>
      <c r="J322" s="34"/>
      <c r="K322" s="49"/>
      <c r="L322" s="66" t="s">
        <v>75</v>
      </c>
      <c r="M322" s="49">
        <v>0</v>
      </c>
      <c r="N322" s="49"/>
    </row>
    <row r="323" spans="1:14" ht="20.25" customHeight="1">
      <c r="A323" s="12" t="str">
        <f>IF('Team Card'!$B$30="","",'Team Card'!$B$30)</f>
        <v>K Miksaucha</v>
      </c>
      <c r="B323" s="68" t="str">
        <f>IF(OR(GameCard611[[#This Row],[PA]]&gt;0,$E$297="Win (FORFEIT)",L323="Yes"),1,"")</f>
        <v/>
      </c>
      <c r="C323" s="69"/>
      <c r="D323" s="69"/>
      <c r="E323" s="69"/>
      <c r="F323" s="69"/>
      <c r="G323" s="69"/>
      <c r="H323" s="69"/>
      <c r="I323" s="69"/>
      <c r="J323" s="70"/>
      <c r="K323" s="49"/>
      <c r="L323" s="67" t="s">
        <v>75</v>
      </c>
      <c r="M323" s="49">
        <v>0</v>
      </c>
      <c r="N323" s="49"/>
    </row>
    <row r="324" spans="1:14" ht="20.25" customHeight="1" thickBot="1">
      <c r="A324" s="22" t="str">
        <f>IF('Team Card'!$B$31="","",'Team Card'!$B$31)</f>
        <v/>
      </c>
      <c r="B324" s="58" t="str">
        <f>IF(OR(GameCard611[[#This Row],[PA]]&gt;0,$E$297="Win (FORFEIT)",L324="Yes"),1,"")</f>
        <v/>
      </c>
      <c r="C324" s="33"/>
      <c r="D324" s="33"/>
      <c r="E324" s="33"/>
      <c r="F324" s="33"/>
      <c r="G324" s="33"/>
      <c r="H324" s="33"/>
      <c r="I324" s="33"/>
      <c r="J324" s="34"/>
      <c r="K324" s="49"/>
      <c r="L324" s="66" t="s">
        <v>75</v>
      </c>
      <c r="M324" s="49">
        <v>0</v>
      </c>
      <c r="N324" s="49"/>
    </row>
    <row r="325" spans="1:14" ht="20.25" customHeight="1">
      <c r="A325" s="43" t="s">
        <v>9</v>
      </c>
      <c r="B325" s="44">
        <f>IF(OR(GameCard611[[#This Row],[PA]]&gt;0,$E$297="Win (FORFEIT)",L325="Yes"),1,"")</f>
        <v>1</v>
      </c>
      <c r="C325" s="44">
        <f t="shared" ref="C325" si="65">SUM(C300:C324)</f>
        <v>24</v>
      </c>
      <c r="D325" s="45">
        <f t="shared" ref="D325" si="66">SUM(D300:D324)</f>
        <v>23</v>
      </c>
      <c r="E325" s="44">
        <f t="shared" ref="E325" si="67">SUM(E300:E324)</f>
        <v>9</v>
      </c>
      <c r="F325" s="44">
        <f t="shared" ref="F325" si="68">SUM(F300:F324)</f>
        <v>4</v>
      </c>
      <c r="G325" s="44">
        <f t="shared" ref="G325" si="69">SUM(G300:G324)</f>
        <v>4</v>
      </c>
      <c r="H325" s="44">
        <f t="shared" ref="H325" si="70">SUM(H300:H324)</f>
        <v>0</v>
      </c>
      <c r="I325" s="44">
        <f t="shared" ref="I325" si="71">SUM(I300:I324)</f>
        <v>1</v>
      </c>
      <c r="J325" s="46">
        <f t="shared" ref="J325" si="72">SUM(J300:J324)</f>
        <v>0</v>
      </c>
      <c r="K325" s="49"/>
      <c r="L325" s="49"/>
      <c r="M325" s="49">
        <v>0</v>
      </c>
      <c r="N325" s="49"/>
    </row>
    <row r="326" spans="1:14" ht="20.25" customHeight="1">
      <c r="A326" s="38"/>
      <c r="B326" s="38"/>
      <c r="C326" s="27"/>
      <c r="D326" s="27"/>
      <c r="E326" s="27"/>
      <c r="F326" s="38"/>
      <c r="G326" s="38"/>
      <c r="H326" s="38"/>
      <c r="I326" s="38"/>
      <c r="J326" s="38"/>
      <c r="K326" s="49"/>
      <c r="L326" s="49"/>
      <c r="M326" s="49">
        <v>0</v>
      </c>
      <c r="N326" s="49"/>
    </row>
    <row r="327" spans="1:14" ht="20.25" customHeight="1">
      <c r="A327" s="89" t="s">
        <v>27</v>
      </c>
      <c r="B327" s="89"/>
      <c r="C327" s="89"/>
      <c r="D327" s="89"/>
      <c r="E327" s="89"/>
      <c r="F327" s="89"/>
      <c r="G327" s="89"/>
      <c r="H327" s="89"/>
      <c r="I327" s="89"/>
      <c r="J327" s="89"/>
      <c r="K327" s="49"/>
      <c r="L327" s="49"/>
      <c r="M327" s="49">
        <v>0</v>
      </c>
      <c r="N327" s="49"/>
    </row>
    <row r="328" spans="1:14" ht="20.25" customHeight="1">
      <c r="A328" s="87"/>
      <c r="B328" s="88"/>
      <c r="C328" s="88"/>
      <c r="D328" s="88"/>
      <c r="E328" s="38"/>
      <c r="F328" s="38"/>
      <c r="G328" s="38"/>
      <c r="H328" s="38"/>
      <c r="I328" s="38"/>
      <c r="J328" s="38"/>
      <c r="K328" s="49"/>
      <c r="L328" s="49"/>
      <c r="M328" s="49">
        <v>0</v>
      </c>
      <c r="N328" s="49"/>
    </row>
    <row r="329" spans="1:14" ht="20.25" customHeight="1">
      <c r="A329" s="23" t="s">
        <v>13</v>
      </c>
      <c r="B329" s="85">
        <v>43293</v>
      </c>
      <c r="C329" s="85"/>
      <c r="D329" s="13" t="s">
        <v>37</v>
      </c>
      <c r="E329" s="86" t="s">
        <v>40</v>
      </c>
      <c r="F329" s="86"/>
      <c r="G329" s="23" t="s">
        <v>12</v>
      </c>
      <c r="H329" s="90" t="s">
        <v>80</v>
      </c>
      <c r="I329" s="90"/>
      <c r="J329" s="38"/>
      <c r="K329" s="48">
        <f>IF(OR(E329="Win",E329="Win (FORFEIT)"),1,0)</f>
        <v>1</v>
      </c>
      <c r="L329" s="49">
        <f>IF(OR(E329="Loss",E329="Loss (FORFEIT)"),1,0)</f>
        <v>0</v>
      </c>
      <c r="M329" s="49">
        <f>IF(B329&lt;&gt;"",1,0)</f>
        <v>1</v>
      </c>
      <c r="N329" s="49"/>
    </row>
    <row r="330" spans="1:14" ht="20.25" customHeight="1" thickBot="1">
      <c r="A330" s="39"/>
      <c r="B330" s="39"/>
      <c r="C330" s="39"/>
      <c r="D330" s="39"/>
      <c r="E330" s="39"/>
      <c r="F330" s="39"/>
      <c r="G330" s="39"/>
      <c r="H330" s="39"/>
      <c r="I330" s="39"/>
      <c r="J330" s="39"/>
      <c r="K330" s="50"/>
      <c r="L330" s="49"/>
      <c r="M330" s="49">
        <v>0</v>
      </c>
      <c r="N330" s="49"/>
    </row>
    <row r="331" spans="1:14" ht="20.25" customHeight="1" thickBot="1">
      <c r="A331" s="40" t="s">
        <v>10</v>
      </c>
      <c r="B331" s="41" t="s">
        <v>4</v>
      </c>
      <c r="C331" s="41" t="s">
        <v>0</v>
      </c>
      <c r="D331" s="41" t="s">
        <v>1</v>
      </c>
      <c r="E331" s="41" t="s">
        <v>2</v>
      </c>
      <c r="F331" s="41" t="s">
        <v>5</v>
      </c>
      <c r="G331" s="41" t="s">
        <v>6</v>
      </c>
      <c r="H331" s="41" t="s">
        <v>11</v>
      </c>
      <c r="I331" s="41" t="s">
        <v>7</v>
      </c>
      <c r="J331" s="42" t="s">
        <v>8</v>
      </c>
      <c r="K331" s="49"/>
      <c r="L331" s="65" t="s">
        <v>72</v>
      </c>
      <c r="M331" s="49">
        <v>0</v>
      </c>
      <c r="N331" s="49"/>
    </row>
    <row r="332" spans="1:14" ht="20.25" customHeight="1">
      <c r="A332" s="22" t="str">
        <f>IF('Team Card'!$B$7="","",'Team Card'!$B$7)</f>
        <v>Brian Lawrence</v>
      </c>
      <c r="B332" s="58" t="str">
        <f>IF(OR(GameCard12[[#This Row],[PA]]&gt;0,$E$329="Win (FORFEIT)",L332="Yes"),1,"")</f>
        <v/>
      </c>
      <c r="C332" s="33"/>
      <c r="D332" s="33"/>
      <c r="E332" s="33"/>
      <c r="F332" s="33"/>
      <c r="G332" s="33"/>
      <c r="H332" s="33"/>
      <c r="I332" s="33"/>
      <c r="J332" s="34"/>
      <c r="K332" s="49"/>
      <c r="L332" s="66" t="s">
        <v>75</v>
      </c>
      <c r="M332" s="49">
        <v>0</v>
      </c>
      <c r="N332" s="49"/>
    </row>
    <row r="333" spans="1:14" ht="20.25" customHeight="1">
      <c r="A333" s="12" t="str">
        <f>IF('Team Card'!$B$8="","",'Team Card'!$B$8)</f>
        <v>Brian Molinaro</v>
      </c>
      <c r="B333" s="68">
        <v>1</v>
      </c>
      <c r="C333" s="69">
        <v>4</v>
      </c>
      <c r="D333" s="69">
        <v>2</v>
      </c>
      <c r="E333" s="69">
        <v>1</v>
      </c>
      <c r="F333" s="69">
        <v>2</v>
      </c>
      <c r="G333" s="69"/>
      <c r="H333" s="69"/>
      <c r="I333" s="69">
        <v>2</v>
      </c>
      <c r="J333" s="70"/>
      <c r="K333" s="49"/>
      <c r="L333" s="67" t="s">
        <v>75</v>
      </c>
      <c r="M333" s="49">
        <v>0</v>
      </c>
      <c r="N333" s="49"/>
    </row>
    <row r="334" spans="1:14" ht="20.25" customHeight="1">
      <c r="A334" s="22" t="str">
        <f>IF('Team Card'!$B$9="","",'Team Card'!$B$9)</f>
        <v>Nick Molinaro</v>
      </c>
      <c r="B334" s="58">
        <v>1</v>
      </c>
      <c r="C334" s="33">
        <v>4</v>
      </c>
      <c r="D334" s="33">
        <v>3</v>
      </c>
      <c r="E334" s="33">
        <v>2</v>
      </c>
      <c r="F334" s="33">
        <v>3</v>
      </c>
      <c r="G334" s="33"/>
      <c r="H334" s="33"/>
      <c r="I334" s="33">
        <v>1</v>
      </c>
      <c r="J334" s="34"/>
      <c r="K334" s="49"/>
      <c r="L334" s="66" t="s">
        <v>75</v>
      </c>
      <c r="M334" s="49">
        <v>0</v>
      </c>
      <c r="N334" s="49"/>
    </row>
    <row r="335" spans="1:14" ht="20.25" customHeight="1">
      <c r="A335" s="12" t="str">
        <f>IF('Team Card'!$B$10="","",'Team Card'!$B$10)</f>
        <v>E Braun</v>
      </c>
      <c r="B335" s="68" t="str">
        <f>IF(OR(GameCard12[[#This Row],[PA]]&gt;0,$E$329="Win (FORFEIT)",L335="Yes"),1,"")</f>
        <v/>
      </c>
      <c r="C335" s="69"/>
      <c r="D335" s="69"/>
      <c r="E335" s="69"/>
      <c r="F335" s="69"/>
      <c r="G335" s="69"/>
      <c r="H335" s="69"/>
      <c r="I335" s="69"/>
      <c r="J335" s="70"/>
      <c r="K335" s="49"/>
      <c r="L335" s="67" t="s">
        <v>75</v>
      </c>
      <c r="M335" s="49">
        <v>0</v>
      </c>
      <c r="N335" s="49"/>
    </row>
    <row r="336" spans="1:14" ht="20.25" customHeight="1">
      <c r="A336" s="22" t="str">
        <f>IF('Team Card'!$B$11="","",'Team Card'!$B$11)</f>
        <v>Kirk Daley</v>
      </c>
      <c r="B336" s="58" t="str">
        <f>IF(OR(GameCard12[[#This Row],[PA]]&gt;0,$E$329="Win (FORFEIT)",L336="Yes"),1,"")</f>
        <v/>
      </c>
      <c r="C336" s="33"/>
      <c r="D336" s="33"/>
      <c r="E336" s="33"/>
      <c r="F336" s="33"/>
      <c r="G336" s="33"/>
      <c r="H336" s="33"/>
      <c r="I336" s="33"/>
      <c r="J336" s="34"/>
      <c r="K336" s="49"/>
      <c r="L336" s="66" t="s">
        <v>75</v>
      </c>
      <c r="M336" s="49">
        <v>0</v>
      </c>
      <c r="N336" s="49"/>
    </row>
    <row r="337" spans="1:14" ht="20.25" customHeight="1">
      <c r="A337" s="12" t="str">
        <f>IF('Team Card'!$B$12="","",'Team Card'!$B$12)</f>
        <v>James Vecchiarello</v>
      </c>
      <c r="B337" s="68" t="str">
        <f>IF(OR(GameCard12[[#This Row],[PA]]&gt;0,$E$329="Win (FORFEIT)",L337="Yes"),1,"")</f>
        <v/>
      </c>
      <c r="C337" s="69"/>
      <c r="D337" s="69"/>
      <c r="E337" s="69"/>
      <c r="F337" s="69"/>
      <c r="G337" s="69"/>
      <c r="H337" s="69"/>
      <c r="I337" s="69"/>
      <c r="J337" s="70"/>
      <c r="K337" s="49"/>
      <c r="L337" s="67" t="s">
        <v>75</v>
      </c>
      <c r="M337" s="49">
        <v>0</v>
      </c>
      <c r="N337" s="49"/>
    </row>
    <row r="338" spans="1:14" ht="20.25" customHeight="1">
      <c r="A338" s="22" t="str">
        <f>IF('Team Card'!$B$13="","",'Team Card'!$B$13)</f>
        <v>Ron Mickell</v>
      </c>
      <c r="B338" s="58">
        <v>1</v>
      </c>
      <c r="C338" s="33">
        <v>4</v>
      </c>
      <c r="D338" s="33">
        <v>2</v>
      </c>
      <c r="E338" s="33">
        <v>0</v>
      </c>
      <c r="F338" s="33">
        <v>1</v>
      </c>
      <c r="G338" s="33"/>
      <c r="H338" s="33"/>
      <c r="I338" s="33">
        <v>2</v>
      </c>
      <c r="J338" s="34"/>
      <c r="K338" s="49"/>
      <c r="L338" s="66" t="s">
        <v>75</v>
      </c>
      <c r="M338" s="49">
        <v>0</v>
      </c>
      <c r="N338" s="49"/>
    </row>
    <row r="339" spans="1:14" ht="20.25" customHeight="1">
      <c r="A339" s="12" t="str">
        <f>IF('Team Card'!$B$14="","",'Team Card'!$B$14)</f>
        <v>J Cole</v>
      </c>
      <c r="B339" s="68" t="str">
        <f>IF(OR(GameCard12[[#This Row],[PA]]&gt;0,$E$329="Win (FORFEIT)",L339="Yes"),1,"")</f>
        <v/>
      </c>
      <c r="C339" s="69"/>
      <c r="D339" s="69"/>
      <c r="E339" s="69"/>
      <c r="F339" s="69"/>
      <c r="G339" s="69"/>
      <c r="H339" s="69"/>
      <c r="I339" s="69"/>
      <c r="J339" s="70"/>
      <c r="K339" s="49"/>
      <c r="L339" s="67" t="s">
        <v>75</v>
      </c>
      <c r="M339" s="49">
        <v>0</v>
      </c>
      <c r="N339" s="49"/>
    </row>
    <row r="340" spans="1:14" ht="20.25" customHeight="1">
      <c r="A340" s="22" t="str">
        <f>IF('Team Card'!$B$15="","",'Team Card'!$B$15)</f>
        <v>Kevin Gaboardi</v>
      </c>
      <c r="B340" s="58">
        <v>1</v>
      </c>
      <c r="C340" s="33">
        <v>3</v>
      </c>
      <c r="D340" s="33">
        <v>3</v>
      </c>
      <c r="E340" s="33">
        <v>0</v>
      </c>
      <c r="F340" s="33"/>
      <c r="G340" s="33"/>
      <c r="H340" s="33"/>
      <c r="I340" s="33"/>
      <c r="J340" s="34"/>
      <c r="K340" s="49"/>
      <c r="L340" s="66" t="s">
        <v>75</v>
      </c>
      <c r="M340" s="49">
        <v>0</v>
      </c>
      <c r="N340" s="49"/>
    </row>
    <row r="341" spans="1:14" ht="20.25" customHeight="1">
      <c r="A341" s="12" t="str">
        <f>IF('Team Card'!$B$16="","",'Team Card'!$B$16)</f>
        <v>Rich Durland</v>
      </c>
      <c r="B341" s="68" t="str">
        <f>IF(OR(GameCard12[[#This Row],[PA]]&gt;0,$E$329="Win (FORFEIT)",L341="Yes"),1,"")</f>
        <v/>
      </c>
      <c r="C341" s="69"/>
      <c r="D341" s="69"/>
      <c r="E341" s="69"/>
      <c r="F341" s="69"/>
      <c r="G341" s="69"/>
      <c r="H341" s="69"/>
      <c r="I341" s="69"/>
      <c r="J341" s="70"/>
      <c r="K341" s="49"/>
      <c r="L341" s="67" t="s">
        <v>75</v>
      </c>
      <c r="M341" s="49">
        <v>0</v>
      </c>
      <c r="N341" s="49"/>
    </row>
    <row r="342" spans="1:14" ht="20.25" customHeight="1">
      <c r="A342" s="22" t="str">
        <f>IF('Team Card'!$B$17="","",'Team Card'!$B$17)</f>
        <v>Andy Decker</v>
      </c>
      <c r="B342" s="58" t="str">
        <f>IF(OR(GameCard12[[#This Row],[PA]]&gt;0,$E$329="Win (FORFEIT)",L342="Yes"),1,"")</f>
        <v/>
      </c>
      <c r="C342" s="33"/>
      <c r="D342" s="33"/>
      <c r="E342" s="33"/>
      <c r="F342" s="33"/>
      <c r="G342" s="33"/>
      <c r="H342" s="33"/>
      <c r="I342" s="33"/>
      <c r="J342" s="34"/>
      <c r="K342" s="49"/>
      <c r="L342" s="66" t="s">
        <v>75</v>
      </c>
      <c r="M342" s="49">
        <v>0</v>
      </c>
      <c r="N342" s="49"/>
    </row>
    <row r="343" spans="1:14" ht="20.25" customHeight="1">
      <c r="A343" s="12" t="str">
        <f>IF('Team Card'!$B$18="","",'Team Card'!$B$18)</f>
        <v>Tyler Davis</v>
      </c>
      <c r="B343" s="68">
        <v>1</v>
      </c>
      <c r="C343" s="69">
        <v>4</v>
      </c>
      <c r="D343" s="69">
        <v>3</v>
      </c>
      <c r="E343" s="69">
        <v>3</v>
      </c>
      <c r="F343" s="69">
        <v>4</v>
      </c>
      <c r="G343" s="69">
        <v>4</v>
      </c>
      <c r="H343" s="69"/>
      <c r="I343" s="69">
        <v>1</v>
      </c>
      <c r="J343" s="70"/>
      <c r="K343" s="49"/>
      <c r="L343" s="67" t="s">
        <v>75</v>
      </c>
      <c r="M343" s="49">
        <v>0</v>
      </c>
      <c r="N343" s="49"/>
    </row>
    <row r="344" spans="1:14" ht="20.25" customHeight="1">
      <c r="A344" s="22" t="str">
        <f>IF('Team Card'!$B$19="","",'Team Card'!$B$19)</f>
        <v>Robbie Frey</v>
      </c>
      <c r="B344" s="58">
        <v>1</v>
      </c>
      <c r="C344" s="33">
        <v>4</v>
      </c>
      <c r="D344" s="33">
        <v>4</v>
      </c>
      <c r="E344" s="33">
        <v>4</v>
      </c>
      <c r="F344" s="33">
        <v>1</v>
      </c>
      <c r="G344" s="33">
        <v>2</v>
      </c>
      <c r="H344" s="33"/>
      <c r="I344" s="33"/>
      <c r="J344" s="34"/>
      <c r="K344" s="49"/>
      <c r="L344" s="66" t="s">
        <v>75</v>
      </c>
      <c r="M344" s="49">
        <v>0</v>
      </c>
      <c r="N344" s="49"/>
    </row>
    <row r="345" spans="1:14" ht="20.25" customHeight="1">
      <c r="A345" s="12" t="str">
        <f>IF('Team Card'!$B$20="","",'Team Card'!$B$20)</f>
        <v>Bobby Weaver</v>
      </c>
      <c r="B345" s="68" t="str">
        <f>IF(OR(GameCard12[[#This Row],[PA]]&gt;0,$E$329="Win (FORFEIT)",L345="Yes"),1,"")</f>
        <v/>
      </c>
      <c r="C345" s="69"/>
      <c r="D345" s="69"/>
      <c r="E345" s="69"/>
      <c r="F345" s="69"/>
      <c r="G345" s="69"/>
      <c r="H345" s="69"/>
      <c r="I345" s="69"/>
      <c r="J345" s="70"/>
      <c r="K345" s="49"/>
      <c r="L345" s="67" t="s">
        <v>75</v>
      </c>
      <c r="M345" s="49">
        <v>0</v>
      </c>
      <c r="N345" s="49"/>
    </row>
    <row r="346" spans="1:14" ht="20.25" customHeight="1">
      <c r="A346" s="22" t="str">
        <f>IF('Team Card'!$B$21="","",'Team Card'!$B$21)</f>
        <v>J Braun</v>
      </c>
      <c r="B346" s="58" t="str">
        <f>IF(OR(GameCard12[[#This Row],[PA]]&gt;0,$E$329="Win (FORFEIT)",L346="Yes"),1,"")</f>
        <v/>
      </c>
      <c r="C346" s="33"/>
      <c r="D346" s="33"/>
      <c r="E346" s="33"/>
      <c r="F346" s="33"/>
      <c r="G346" s="33"/>
      <c r="H346" s="33"/>
      <c r="I346" s="33"/>
      <c r="J346" s="34"/>
      <c r="K346" s="49"/>
      <c r="L346" s="66" t="s">
        <v>75</v>
      </c>
      <c r="M346" s="49">
        <v>0</v>
      </c>
      <c r="N346" s="49"/>
    </row>
    <row r="347" spans="1:14" ht="20.25" customHeight="1">
      <c r="A347" s="12" t="str">
        <f>IF('Team Card'!$B$22="","",'Team Card'!$B$22)</f>
        <v>Sean Bigham</v>
      </c>
      <c r="B347" s="68">
        <v>1</v>
      </c>
      <c r="C347" s="69">
        <v>3</v>
      </c>
      <c r="D347" s="69">
        <v>2</v>
      </c>
      <c r="E347" s="69">
        <v>0</v>
      </c>
      <c r="F347" s="69">
        <v>1</v>
      </c>
      <c r="G347" s="69"/>
      <c r="H347" s="69"/>
      <c r="I347" s="69">
        <v>1</v>
      </c>
      <c r="J347" s="70"/>
      <c r="K347" s="49"/>
      <c r="L347" s="67" t="s">
        <v>75</v>
      </c>
      <c r="M347" s="49">
        <v>0</v>
      </c>
      <c r="N347" s="49"/>
    </row>
    <row r="348" spans="1:14" ht="20.25" customHeight="1">
      <c r="A348" s="22" t="str">
        <f>IF('Team Card'!$B$23="","",'Team Card'!$B$23)</f>
        <v>M Brew</v>
      </c>
      <c r="B348" s="58" t="str">
        <f>IF(OR(GameCard12[[#This Row],[PA]]&gt;0,$E$329="Win (FORFEIT)",L348="Yes"),1,"")</f>
        <v/>
      </c>
      <c r="C348" s="33"/>
      <c r="D348" s="33"/>
      <c r="E348" s="33"/>
      <c r="F348" s="33"/>
      <c r="G348" s="33"/>
      <c r="H348" s="33"/>
      <c r="I348" s="33"/>
      <c r="J348" s="34"/>
      <c r="K348" s="49"/>
      <c r="L348" s="66" t="s">
        <v>75</v>
      </c>
      <c r="M348" s="49">
        <v>0</v>
      </c>
      <c r="N348" s="49"/>
    </row>
    <row r="349" spans="1:14" ht="20.25" customHeight="1">
      <c r="A349" s="12" t="str">
        <f>IF('Team Card'!$B$24="","",'Team Card'!$B$24)</f>
        <v>D Finney</v>
      </c>
      <c r="B349" s="68">
        <v>1</v>
      </c>
      <c r="C349" s="69">
        <v>4</v>
      </c>
      <c r="D349" s="69">
        <v>4</v>
      </c>
      <c r="E349" s="69">
        <v>3</v>
      </c>
      <c r="F349" s="69">
        <v>3</v>
      </c>
      <c r="G349" s="69">
        <v>2</v>
      </c>
      <c r="H349" s="69"/>
      <c r="I349" s="69"/>
      <c r="J349" s="70"/>
      <c r="K349" s="49"/>
      <c r="L349" s="67" t="s">
        <v>75</v>
      </c>
      <c r="M349" s="49">
        <v>0</v>
      </c>
      <c r="N349" s="49"/>
    </row>
    <row r="350" spans="1:14" ht="20.25" customHeight="1">
      <c r="A350" s="22" t="str">
        <f>IF('Team Card'!$B$25="","",'Team Card'!$B$25)</f>
        <v>D Haber</v>
      </c>
      <c r="B350" s="58" t="str">
        <f>IF(OR(GameCard12[[#This Row],[PA]]&gt;0,$E$329="Win (FORFEIT)",L350="Yes"),1,"")</f>
        <v/>
      </c>
      <c r="C350" s="33"/>
      <c r="D350" s="33"/>
      <c r="E350" s="33"/>
      <c r="F350" s="33"/>
      <c r="G350" s="33"/>
      <c r="H350" s="33"/>
      <c r="I350" s="33"/>
      <c r="J350" s="34"/>
      <c r="K350" s="49"/>
      <c r="L350" s="66" t="s">
        <v>75</v>
      </c>
      <c r="M350" s="49">
        <v>0</v>
      </c>
      <c r="N350" s="49"/>
    </row>
    <row r="351" spans="1:14" ht="20.25" customHeight="1">
      <c r="A351" s="12" t="str">
        <f>IF('Team Card'!$B$26="","",'Team Card'!$B$26)</f>
        <v>Roger Manning</v>
      </c>
      <c r="B351" s="68">
        <v>1</v>
      </c>
      <c r="C351" s="69">
        <v>4</v>
      </c>
      <c r="D351" s="69">
        <v>4</v>
      </c>
      <c r="E351" s="69">
        <v>2</v>
      </c>
      <c r="F351" s="69">
        <v>0</v>
      </c>
      <c r="G351" s="69">
        <v>3</v>
      </c>
      <c r="H351" s="69"/>
      <c r="I351" s="69"/>
      <c r="J351" s="70"/>
      <c r="K351" s="49"/>
      <c r="L351" s="67" t="s">
        <v>75</v>
      </c>
      <c r="M351" s="49">
        <v>0</v>
      </c>
      <c r="N351" s="49"/>
    </row>
    <row r="352" spans="1:14" ht="20.25" customHeight="1">
      <c r="A352" s="22" t="str">
        <f>IF('Team Card'!$B$27="","",'Team Card'!$B$27)</f>
        <v>Chris Whalen</v>
      </c>
      <c r="B352" s="58" t="str">
        <f>IF(OR(GameCard12[[#This Row],[PA]]&gt;0,$E$329="Win (FORFEIT)",L352="Yes"),1,"")</f>
        <v/>
      </c>
      <c r="C352" s="33"/>
      <c r="D352" s="33"/>
      <c r="E352" s="33"/>
      <c r="F352" s="33"/>
      <c r="G352" s="33"/>
      <c r="H352" s="33"/>
      <c r="I352" s="33"/>
      <c r="J352" s="34"/>
      <c r="K352" s="49"/>
      <c r="L352" s="66" t="s">
        <v>75</v>
      </c>
      <c r="M352" s="49">
        <v>0</v>
      </c>
      <c r="N352" s="49"/>
    </row>
    <row r="353" spans="1:14" ht="20.25" customHeight="1">
      <c r="A353" s="12" t="str">
        <f>IF('Team Card'!$B$28="","",'Team Card'!$B$28)</f>
        <v>Rick Dohoney</v>
      </c>
      <c r="B353" s="68" t="str">
        <f>IF(OR(GameCard12[[#This Row],[PA]]&gt;0,$E$329="Win (FORFEIT)",L353="Yes"),1,"")</f>
        <v/>
      </c>
      <c r="C353" s="69"/>
      <c r="D353" s="69"/>
      <c r="E353" s="69"/>
      <c r="F353" s="69"/>
      <c r="G353" s="69"/>
      <c r="H353" s="69"/>
      <c r="I353" s="69"/>
      <c r="J353" s="70"/>
      <c r="K353" s="49"/>
      <c r="L353" s="67" t="s">
        <v>75</v>
      </c>
      <c r="M353" s="49">
        <v>0</v>
      </c>
      <c r="N353" s="49"/>
    </row>
    <row r="354" spans="1:14" ht="20.25" customHeight="1">
      <c r="A354" s="22" t="str">
        <f>IF('Team Card'!$B$29="","",'Team Card'!$B$29)</f>
        <v>S Natue</v>
      </c>
      <c r="B354" s="58">
        <v>1</v>
      </c>
      <c r="C354" s="33">
        <v>4</v>
      </c>
      <c r="D354" s="33">
        <v>4</v>
      </c>
      <c r="E354" s="33">
        <v>4</v>
      </c>
      <c r="F354" s="33">
        <v>2</v>
      </c>
      <c r="G354" s="33">
        <v>5</v>
      </c>
      <c r="H354" s="33"/>
      <c r="I354" s="33"/>
      <c r="J354" s="34"/>
      <c r="K354" s="49"/>
      <c r="L354" s="66" t="s">
        <v>75</v>
      </c>
      <c r="M354" s="49">
        <v>0</v>
      </c>
      <c r="N354" s="49"/>
    </row>
    <row r="355" spans="1:14" ht="20.25" customHeight="1">
      <c r="A355" s="12" t="str">
        <f>IF('Team Card'!$B$30="","",'Team Card'!$B$30)</f>
        <v>K Miksaucha</v>
      </c>
      <c r="B355" s="68" t="str">
        <f>IF(OR(GameCard12[[#This Row],[PA]]&gt;0,$E$329="Win (FORFEIT)",L355="Yes"),1,"")</f>
        <v/>
      </c>
      <c r="C355" s="69"/>
      <c r="D355" s="69"/>
      <c r="E355" s="69"/>
      <c r="F355" s="69"/>
      <c r="G355" s="69"/>
      <c r="H355" s="69"/>
      <c r="I355" s="69"/>
      <c r="J355" s="70"/>
      <c r="K355" s="49"/>
      <c r="L355" s="67" t="s">
        <v>75</v>
      </c>
      <c r="M355" s="49">
        <v>0</v>
      </c>
      <c r="N355" s="49"/>
    </row>
    <row r="356" spans="1:14" ht="20.25" customHeight="1" thickBot="1">
      <c r="A356" s="22" t="str">
        <f>IF('Team Card'!$B$31="","",'Team Card'!$B$31)</f>
        <v/>
      </c>
      <c r="B356" s="58" t="str">
        <f>IF(OR(GameCard12[[#This Row],[PA]]&gt;0,$E$329="Win (FORFEIT)",L356="Yes"),1,"")</f>
        <v/>
      </c>
      <c r="C356" s="33"/>
      <c r="D356" s="33"/>
      <c r="E356" s="33"/>
      <c r="F356" s="33"/>
      <c r="G356" s="33"/>
      <c r="H356" s="33"/>
      <c r="I356" s="33"/>
      <c r="J356" s="34"/>
      <c r="K356" s="49"/>
      <c r="L356" s="66" t="s">
        <v>75</v>
      </c>
      <c r="M356" s="49">
        <v>0</v>
      </c>
      <c r="N356" s="49"/>
    </row>
    <row r="357" spans="1:14" ht="20.25" customHeight="1">
      <c r="A357" s="43" t="s">
        <v>9</v>
      </c>
      <c r="B357" s="44">
        <f>IF(OR(GameCard12[[#This Row],[PA]]&gt;0,$E$329="Win (FORFEIT)",L357="Yes"),1,"")</f>
        <v>1</v>
      </c>
      <c r="C357" s="44">
        <f t="shared" ref="C357" si="73">SUM(C332:C356)</f>
        <v>38</v>
      </c>
      <c r="D357" s="45">
        <f t="shared" ref="D357" si="74">SUM(D332:D356)</f>
        <v>31</v>
      </c>
      <c r="E357" s="44">
        <f t="shared" ref="E357" si="75">SUM(E332:E356)</f>
        <v>19</v>
      </c>
      <c r="F357" s="44">
        <f t="shared" ref="F357" si="76">SUM(F332:F356)</f>
        <v>17</v>
      </c>
      <c r="G357" s="44">
        <f t="shared" ref="G357" si="77">SUM(G332:G356)</f>
        <v>16</v>
      </c>
      <c r="H357" s="44">
        <f t="shared" ref="H357" si="78">SUM(H332:H356)</f>
        <v>0</v>
      </c>
      <c r="I357" s="44">
        <f t="shared" ref="I357" si="79">SUM(I332:I356)</f>
        <v>7</v>
      </c>
      <c r="J357" s="46">
        <f t="shared" ref="J357" si="80">SUM(J332:J356)</f>
        <v>0</v>
      </c>
      <c r="K357" s="49"/>
      <c r="L357" s="49"/>
      <c r="M357" s="49">
        <v>0</v>
      </c>
      <c r="N357" s="49"/>
    </row>
    <row r="358" spans="1:14" ht="20.25" customHeight="1">
      <c r="A358" s="38"/>
      <c r="B358" s="38"/>
      <c r="C358" s="27"/>
      <c r="D358" s="27"/>
      <c r="E358" s="27"/>
      <c r="F358" s="38"/>
      <c r="G358" s="38"/>
      <c r="H358" s="38"/>
      <c r="I358" s="38"/>
      <c r="J358" s="38"/>
      <c r="K358" s="49"/>
      <c r="L358" s="49"/>
      <c r="M358" s="49">
        <v>0</v>
      </c>
      <c r="N358" s="49"/>
    </row>
    <row r="359" spans="1:14" ht="20.25" customHeight="1">
      <c r="A359" s="89" t="s">
        <v>28</v>
      </c>
      <c r="B359" s="89"/>
      <c r="C359" s="89"/>
      <c r="D359" s="89"/>
      <c r="E359" s="89"/>
      <c r="F359" s="89"/>
      <c r="G359" s="89"/>
      <c r="H359" s="89"/>
      <c r="I359" s="89"/>
      <c r="J359" s="89"/>
      <c r="K359" s="49"/>
      <c r="L359" s="49"/>
      <c r="M359" s="49">
        <v>0</v>
      </c>
      <c r="N359" s="49"/>
    </row>
    <row r="360" spans="1:14" ht="20.25" customHeight="1">
      <c r="A360" s="87"/>
      <c r="B360" s="88"/>
      <c r="C360" s="88"/>
      <c r="D360" s="88"/>
      <c r="E360" s="38"/>
      <c r="F360" s="38"/>
      <c r="G360" s="38"/>
      <c r="H360" s="38"/>
      <c r="I360" s="38"/>
      <c r="J360" s="38"/>
      <c r="K360" s="49"/>
      <c r="L360" s="49"/>
      <c r="M360" s="49">
        <v>0</v>
      </c>
      <c r="N360" s="49"/>
    </row>
    <row r="361" spans="1:14" ht="20.25" customHeight="1">
      <c r="A361" s="23" t="s">
        <v>13</v>
      </c>
      <c r="B361" s="85">
        <v>43299</v>
      </c>
      <c r="C361" s="85"/>
      <c r="D361" s="13" t="s">
        <v>37</v>
      </c>
      <c r="E361" s="86" t="s">
        <v>68</v>
      </c>
      <c r="F361" s="86"/>
      <c r="G361" s="23" t="s">
        <v>12</v>
      </c>
      <c r="H361" s="90" t="s">
        <v>80</v>
      </c>
      <c r="I361" s="90"/>
      <c r="J361" s="38"/>
      <c r="K361" s="48">
        <f>IF(OR(E361="Win",E361="Win (FORFEIT)"),1,0)</f>
        <v>1</v>
      </c>
      <c r="L361" s="49">
        <f>IF(OR(E361="Loss",E361="Loss (FORFEIT)"),1,0)</f>
        <v>0</v>
      </c>
      <c r="M361" s="49">
        <f>IF(B361&lt;&gt;"",1,0)</f>
        <v>1</v>
      </c>
      <c r="N361" s="49"/>
    </row>
    <row r="362" spans="1:14" ht="20.25" customHeight="1" thickBot="1">
      <c r="A362" s="39"/>
      <c r="B362" s="39"/>
      <c r="C362" s="39"/>
      <c r="D362" s="39"/>
      <c r="E362" s="39"/>
      <c r="F362" s="39"/>
      <c r="G362" s="39"/>
      <c r="H362" s="39"/>
      <c r="I362" s="39"/>
      <c r="J362" s="39"/>
      <c r="K362" s="50"/>
      <c r="L362" s="49"/>
      <c r="M362" s="49">
        <v>0</v>
      </c>
      <c r="N362" s="49"/>
    </row>
    <row r="363" spans="1:14" ht="20.25" customHeight="1" thickBot="1">
      <c r="A363" s="40" t="s">
        <v>10</v>
      </c>
      <c r="B363" s="41" t="s">
        <v>4</v>
      </c>
      <c r="C363" s="41" t="s">
        <v>0</v>
      </c>
      <c r="D363" s="41" t="s">
        <v>1</v>
      </c>
      <c r="E363" s="41" t="s">
        <v>2</v>
      </c>
      <c r="F363" s="41" t="s">
        <v>5</v>
      </c>
      <c r="G363" s="41" t="s">
        <v>6</v>
      </c>
      <c r="H363" s="41" t="s">
        <v>11</v>
      </c>
      <c r="I363" s="41" t="s">
        <v>7</v>
      </c>
      <c r="J363" s="42" t="s">
        <v>8</v>
      </c>
      <c r="K363" s="49"/>
      <c r="L363" s="65" t="s">
        <v>72</v>
      </c>
      <c r="M363" s="49">
        <v>0</v>
      </c>
      <c r="N363" s="49"/>
    </row>
    <row r="364" spans="1:14" ht="20.25" customHeight="1">
      <c r="A364" s="22" t="str">
        <f>IF('Team Card'!$B$7="","",'Team Card'!$B$7)</f>
        <v>Brian Lawrence</v>
      </c>
      <c r="B364" s="58">
        <v>1</v>
      </c>
      <c r="C364" s="33"/>
      <c r="D364" s="33"/>
      <c r="E364" s="33"/>
      <c r="F364" s="33"/>
      <c r="G364" s="33"/>
      <c r="H364" s="33"/>
      <c r="I364" s="33"/>
      <c r="J364" s="34"/>
      <c r="K364" s="49"/>
      <c r="L364" s="66" t="s">
        <v>75</v>
      </c>
      <c r="M364" s="49">
        <v>0</v>
      </c>
      <c r="N364" s="49"/>
    </row>
    <row r="365" spans="1:14" ht="20.25" customHeight="1">
      <c r="A365" s="12" t="str">
        <f>IF('Team Card'!$B$8="","",'Team Card'!$B$8)</f>
        <v>Brian Molinaro</v>
      </c>
      <c r="B365" s="68">
        <v>1</v>
      </c>
      <c r="C365" s="69"/>
      <c r="D365" s="69"/>
      <c r="E365" s="69"/>
      <c r="F365" s="69"/>
      <c r="G365" s="69"/>
      <c r="H365" s="69"/>
      <c r="I365" s="69"/>
      <c r="J365" s="70"/>
      <c r="K365" s="49"/>
      <c r="L365" s="67" t="s">
        <v>75</v>
      </c>
      <c r="M365" s="49">
        <v>0</v>
      </c>
      <c r="N365" s="49"/>
    </row>
    <row r="366" spans="1:14" ht="20.25" customHeight="1">
      <c r="A366" s="22" t="str">
        <f>IF('Team Card'!$B$9="","",'Team Card'!$B$9)</f>
        <v>Nick Molinaro</v>
      </c>
      <c r="B366" s="58">
        <v>1</v>
      </c>
      <c r="C366" s="33"/>
      <c r="D366" s="33"/>
      <c r="E366" s="33"/>
      <c r="F366" s="33"/>
      <c r="G366" s="33"/>
      <c r="H366" s="33"/>
      <c r="I366" s="33"/>
      <c r="J366" s="34"/>
      <c r="K366" s="49"/>
      <c r="L366" s="66" t="s">
        <v>75</v>
      </c>
      <c r="M366" s="49">
        <v>0</v>
      </c>
      <c r="N366" s="49"/>
    </row>
    <row r="367" spans="1:14" ht="20.25" customHeight="1">
      <c r="A367" s="12" t="str">
        <f>IF('Team Card'!$B$10="","",'Team Card'!$B$10)</f>
        <v>E Braun</v>
      </c>
      <c r="B367" s="68">
        <v>1</v>
      </c>
      <c r="C367" s="69"/>
      <c r="D367" s="69"/>
      <c r="E367" s="69"/>
      <c r="F367" s="69"/>
      <c r="G367" s="69"/>
      <c r="H367" s="69"/>
      <c r="I367" s="69"/>
      <c r="J367" s="70"/>
      <c r="K367" s="49"/>
      <c r="L367" s="67" t="s">
        <v>75</v>
      </c>
      <c r="M367" s="49">
        <v>0</v>
      </c>
      <c r="N367" s="49"/>
    </row>
    <row r="368" spans="1:14" ht="20.25" customHeight="1">
      <c r="A368" s="22" t="str">
        <f>IF('Team Card'!$B$11="","",'Team Card'!$B$11)</f>
        <v>Kirk Daley</v>
      </c>
      <c r="B368" s="58">
        <v>1</v>
      </c>
      <c r="C368" s="33"/>
      <c r="D368" s="33"/>
      <c r="E368" s="33"/>
      <c r="F368" s="33"/>
      <c r="G368" s="33"/>
      <c r="H368" s="33"/>
      <c r="I368" s="33"/>
      <c r="J368" s="34"/>
      <c r="K368" s="49"/>
      <c r="L368" s="66" t="s">
        <v>75</v>
      </c>
      <c r="M368" s="49">
        <v>0</v>
      </c>
      <c r="N368" s="49"/>
    </row>
    <row r="369" spans="1:14" ht="20.25" customHeight="1">
      <c r="A369" s="12" t="str">
        <f>IF('Team Card'!$B$12="","",'Team Card'!$B$12)</f>
        <v>James Vecchiarello</v>
      </c>
      <c r="B369" s="68">
        <v>1</v>
      </c>
      <c r="C369" s="69"/>
      <c r="D369" s="69"/>
      <c r="E369" s="69"/>
      <c r="F369" s="69"/>
      <c r="G369" s="69"/>
      <c r="H369" s="69"/>
      <c r="I369" s="69"/>
      <c r="J369" s="70"/>
      <c r="K369" s="49"/>
      <c r="L369" s="67" t="s">
        <v>75</v>
      </c>
      <c r="M369" s="49">
        <v>0</v>
      </c>
      <c r="N369" s="49"/>
    </row>
    <row r="370" spans="1:14" ht="20.25" customHeight="1">
      <c r="A370" s="22" t="str">
        <f>IF('Team Card'!$B$13="","",'Team Card'!$B$13)</f>
        <v>Ron Mickell</v>
      </c>
      <c r="B370" s="58">
        <v>1</v>
      </c>
      <c r="C370" s="33"/>
      <c r="D370" s="33"/>
      <c r="E370" s="33"/>
      <c r="F370" s="33"/>
      <c r="G370" s="33"/>
      <c r="H370" s="33"/>
      <c r="I370" s="33"/>
      <c r="J370" s="34"/>
      <c r="K370" s="49"/>
      <c r="L370" s="66" t="s">
        <v>75</v>
      </c>
      <c r="M370" s="49">
        <v>0</v>
      </c>
      <c r="N370" s="49"/>
    </row>
    <row r="371" spans="1:14" ht="20.25" customHeight="1">
      <c r="A371" s="12" t="str">
        <f>IF('Team Card'!$B$14="","",'Team Card'!$B$14)</f>
        <v>J Cole</v>
      </c>
      <c r="B371" s="68">
        <v>1</v>
      </c>
      <c r="C371" s="69"/>
      <c r="D371" s="69"/>
      <c r="E371" s="69"/>
      <c r="F371" s="69"/>
      <c r="G371" s="69"/>
      <c r="H371" s="69"/>
      <c r="I371" s="69"/>
      <c r="J371" s="70"/>
      <c r="K371" s="49"/>
      <c r="L371" s="67" t="s">
        <v>75</v>
      </c>
      <c r="M371" s="49">
        <v>0</v>
      </c>
      <c r="N371" s="49"/>
    </row>
    <row r="372" spans="1:14" ht="20.25" customHeight="1">
      <c r="A372" s="22" t="str">
        <f>IF('Team Card'!$B$15="","",'Team Card'!$B$15)</f>
        <v>Kevin Gaboardi</v>
      </c>
      <c r="B372" s="58">
        <v>1</v>
      </c>
      <c r="C372" s="33"/>
      <c r="D372" s="33"/>
      <c r="E372" s="33"/>
      <c r="F372" s="33"/>
      <c r="G372" s="33"/>
      <c r="H372" s="33"/>
      <c r="I372" s="33"/>
      <c r="J372" s="34"/>
      <c r="K372" s="49"/>
      <c r="L372" s="66" t="s">
        <v>75</v>
      </c>
      <c r="M372" s="49">
        <v>0</v>
      </c>
      <c r="N372" s="49"/>
    </row>
    <row r="373" spans="1:14" ht="20.25" customHeight="1">
      <c r="A373" s="12" t="str">
        <f>IF('Team Card'!$B$16="","",'Team Card'!$B$16)</f>
        <v>Rich Durland</v>
      </c>
      <c r="B373" s="68">
        <v>1</v>
      </c>
      <c r="C373" s="69"/>
      <c r="D373" s="69"/>
      <c r="E373" s="69"/>
      <c r="F373" s="69"/>
      <c r="G373" s="69"/>
      <c r="H373" s="69"/>
      <c r="I373" s="69"/>
      <c r="J373" s="70"/>
      <c r="K373" s="49"/>
      <c r="L373" s="67" t="s">
        <v>75</v>
      </c>
      <c r="M373" s="49">
        <v>0</v>
      </c>
      <c r="N373" s="49"/>
    </row>
    <row r="374" spans="1:14" ht="20.25" customHeight="1">
      <c r="A374" s="22" t="str">
        <f>IF('Team Card'!$B$17="","",'Team Card'!$B$17)</f>
        <v>Andy Decker</v>
      </c>
      <c r="B374" s="58">
        <v>1</v>
      </c>
      <c r="C374" s="33"/>
      <c r="D374" s="33"/>
      <c r="E374" s="33"/>
      <c r="F374" s="33"/>
      <c r="G374" s="33"/>
      <c r="H374" s="33"/>
      <c r="I374" s="33"/>
      <c r="J374" s="34"/>
      <c r="K374" s="49"/>
      <c r="L374" s="66" t="s">
        <v>75</v>
      </c>
      <c r="M374" s="49">
        <v>0</v>
      </c>
      <c r="N374" s="49"/>
    </row>
    <row r="375" spans="1:14" ht="20.25" customHeight="1">
      <c r="A375" s="12" t="str">
        <f>IF('Team Card'!$B$18="","",'Team Card'!$B$18)</f>
        <v>Tyler Davis</v>
      </c>
      <c r="B375" s="68">
        <v>1</v>
      </c>
      <c r="C375" s="69"/>
      <c r="D375" s="69"/>
      <c r="E375" s="69"/>
      <c r="F375" s="69"/>
      <c r="G375" s="69"/>
      <c r="H375" s="69"/>
      <c r="I375" s="69"/>
      <c r="J375" s="70"/>
      <c r="K375" s="49"/>
      <c r="L375" s="67" t="s">
        <v>75</v>
      </c>
      <c r="M375" s="49">
        <v>0</v>
      </c>
      <c r="N375" s="49"/>
    </row>
    <row r="376" spans="1:14" ht="20.25" customHeight="1">
      <c r="A376" s="22" t="str">
        <f>IF('Team Card'!$B$19="","",'Team Card'!$B$19)</f>
        <v>Robbie Frey</v>
      </c>
      <c r="B376" s="58">
        <v>1</v>
      </c>
      <c r="C376" s="33"/>
      <c r="D376" s="33"/>
      <c r="E376" s="33"/>
      <c r="F376" s="33"/>
      <c r="G376" s="33"/>
      <c r="H376" s="33"/>
      <c r="I376" s="33"/>
      <c r="J376" s="34"/>
      <c r="K376" s="49"/>
      <c r="L376" s="66" t="s">
        <v>75</v>
      </c>
      <c r="M376" s="49">
        <v>0</v>
      </c>
      <c r="N376" s="49"/>
    </row>
    <row r="377" spans="1:14" ht="20.25" customHeight="1">
      <c r="A377" s="12" t="str">
        <f>IF('Team Card'!$B$20="","",'Team Card'!$B$20)</f>
        <v>Bobby Weaver</v>
      </c>
      <c r="B377" s="68">
        <v>1</v>
      </c>
      <c r="C377" s="69"/>
      <c r="D377" s="69"/>
      <c r="E377" s="69"/>
      <c r="F377" s="69"/>
      <c r="G377" s="69"/>
      <c r="H377" s="69"/>
      <c r="I377" s="69"/>
      <c r="J377" s="70"/>
      <c r="K377" s="49"/>
      <c r="L377" s="67" t="s">
        <v>75</v>
      </c>
      <c r="M377" s="49">
        <v>0</v>
      </c>
      <c r="N377" s="49"/>
    </row>
    <row r="378" spans="1:14" ht="20.25" customHeight="1">
      <c r="A378" s="22" t="str">
        <f>IF('Team Card'!$B$21="","",'Team Card'!$B$21)</f>
        <v>J Braun</v>
      </c>
      <c r="B378" s="58">
        <v>1</v>
      </c>
      <c r="C378" s="33"/>
      <c r="D378" s="33"/>
      <c r="E378" s="33"/>
      <c r="F378" s="33"/>
      <c r="G378" s="33"/>
      <c r="H378" s="33"/>
      <c r="I378" s="33"/>
      <c r="J378" s="34"/>
      <c r="K378" s="49"/>
      <c r="L378" s="66" t="s">
        <v>75</v>
      </c>
      <c r="M378" s="49">
        <v>0</v>
      </c>
      <c r="N378" s="49"/>
    </row>
    <row r="379" spans="1:14" ht="20.25" customHeight="1">
      <c r="A379" s="12" t="str">
        <f>IF('Team Card'!$B$22="","",'Team Card'!$B$22)</f>
        <v>Sean Bigham</v>
      </c>
      <c r="B379" s="68">
        <v>1</v>
      </c>
      <c r="C379" s="69"/>
      <c r="D379" s="69"/>
      <c r="E379" s="69"/>
      <c r="F379" s="69"/>
      <c r="G379" s="69"/>
      <c r="H379" s="69"/>
      <c r="I379" s="69"/>
      <c r="J379" s="70"/>
      <c r="K379" s="49"/>
      <c r="L379" s="67" t="s">
        <v>75</v>
      </c>
      <c r="M379" s="49">
        <v>0</v>
      </c>
      <c r="N379" s="49"/>
    </row>
    <row r="380" spans="1:14" ht="20.25" customHeight="1">
      <c r="A380" s="22" t="str">
        <f>IF('Team Card'!$B$23="","",'Team Card'!$B$23)</f>
        <v>M Brew</v>
      </c>
      <c r="B380" s="58">
        <v>1</v>
      </c>
      <c r="C380" s="33"/>
      <c r="D380" s="33"/>
      <c r="E380" s="33"/>
      <c r="F380" s="33"/>
      <c r="G380" s="33"/>
      <c r="H380" s="33"/>
      <c r="I380" s="33"/>
      <c r="J380" s="34"/>
      <c r="K380" s="49"/>
      <c r="L380" s="66" t="s">
        <v>75</v>
      </c>
      <c r="M380" s="49">
        <v>0</v>
      </c>
      <c r="N380" s="49"/>
    </row>
    <row r="381" spans="1:14" ht="20.25" customHeight="1">
      <c r="A381" s="12" t="str">
        <f>IF('Team Card'!$B$24="","",'Team Card'!$B$24)</f>
        <v>D Finney</v>
      </c>
      <c r="B381" s="68">
        <v>1</v>
      </c>
      <c r="C381" s="69"/>
      <c r="D381" s="69"/>
      <c r="E381" s="69"/>
      <c r="F381" s="69"/>
      <c r="G381" s="69"/>
      <c r="H381" s="69"/>
      <c r="I381" s="69"/>
      <c r="J381" s="70"/>
      <c r="K381" s="49"/>
      <c r="L381" s="67" t="s">
        <v>75</v>
      </c>
      <c r="M381" s="49">
        <v>0</v>
      </c>
      <c r="N381" s="49"/>
    </row>
    <row r="382" spans="1:14" ht="20.25" customHeight="1">
      <c r="A382" s="22" t="str">
        <f>IF('Team Card'!$B$25="","",'Team Card'!$B$25)</f>
        <v>D Haber</v>
      </c>
      <c r="B382" s="58">
        <v>1</v>
      </c>
      <c r="C382" s="33"/>
      <c r="D382" s="33"/>
      <c r="E382" s="33"/>
      <c r="F382" s="33"/>
      <c r="G382" s="33"/>
      <c r="H382" s="33"/>
      <c r="I382" s="33"/>
      <c r="J382" s="34"/>
      <c r="K382" s="49"/>
      <c r="L382" s="66" t="s">
        <v>75</v>
      </c>
      <c r="M382" s="49">
        <v>0</v>
      </c>
      <c r="N382" s="49"/>
    </row>
    <row r="383" spans="1:14" ht="20.25" customHeight="1">
      <c r="A383" s="12" t="str">
        <f>IF('Team Card'!$B$26="","",'Team Card'!$B$26)</f>
        <v>Roger Manning</v>
      </c>
      <c r="B383" s="68">
        <v>1</v>
      </c>
      <c r="C383" s="69"/>
      <c r="D383" s="69"/>
      <c r="E383" s="69"/>
      <c r="F383" s="69"/>
      <c r="G383" s="69"/>
      <c r="H383" s="69"/>
      <c r="I383" s="69"/>
      <c r="J383" s="70"/>
      <c r="K383" s="49"/>
      <c r="L383" s="67" t="s">
        <v>75</v>
      </c>
      <c r="M383" s="49">
        <v>0</v>
      </c>
      <c r="N383" s="49"/>
    </row>
    <row r="384" spans="1:14" ht="20.25" customHeight="1">
      <c r="A384" s="22" t="str">
        <f>IF('Team Card'!$B$27="","",'Team Card'!$B$27)</f>
        <v>Chris Whalen</v>
      </c>
      <c r="B384" s="58">
        <v>1</v>
      </c>
      <c r="C384" s="33"/>
      <c r="D384" s="33"/>
      <c r="E384" s="33"/>
      <c r="F384" s="33"/>
      <c r="G384" s="33"/>
      <c r="H384" s="33"/>
      <c r="I384" s="33"/>
      <c r="J384" s="34"/>
      <c r="K384" s="49"/>
      <c r="L384" s="66" t="s">
        <v>75</v>
      </c>
      <c r="M384" s="49">
        <v>0</v>
      </c>
      <c r="N384" s="49"/>
    </row>
    <row r="385" spans="1:14" ht="20.25" customHeight="1">
      <c r="A385" s="12" t="str">
        <f>IF('Team Card'!$B$28="","",'Team Card'!$B$28)</f>
        <v>Rick Dohoney</v>
      </c>
      <c r="B385" s="68">
        <v>1</v>
      </c>
      <c r="C385" s="69"/>
      <c r="D385" s="69"/>
      <c r="E385" s="69"/>
      <c r="F385" s="69"/>
      <c r="G385" s="69"/>
      <c r="H385" s="69"/>
      <c r="I385" s="69"/>
      <c r="J385" s="70"/>
      <c r="K385" s="49"/>
      <c r="L385" s="67" t="s">
        <v>75</v>
      </c>
      <c r="M385" s="49">
        <v>0</v>
      </c>
      <c r="N385" s="49"/>
    </row>
    <row r="386" spans="1:14" ht="20.25" customHeight="1">
      <c r="A386" s="22" t="str">
        <f>IF('Team Card'!$B$29="","",'Team Card'!$B$29)</f>
        <v>S Natue</v>
      </c>
      <c r="B386" s="58">
        <v>1</v>
      </c>
      <c r="C386" s="33"/>
      <c r="D386" s="33"/>
      <c r="E386" s="33"/>
      <c r="F386" s="33"/>
      <c r="G386" s="33"/>
      <c r="H386" s="33"/>
      <c r="I386" s="33"/>
      <c r="J386" s="34"/>
      <c r="K386" s="49"/>
      <c r="L386" s="66" t="s">
        <v>75</v>
      </c>
      <c r="M386" s="49">
        <v>0</v>
      </c>
      <c r="N386" s="49"/>
    </row>
    <row r="387" spans="1:14" ht="20.25" customHeight="1">
      <c r="A387" s="12" t="str">
        <f>IF('Team Card'!$B$30="","",'Team Card'!$B$30)</f>
        <v>K Miksaucha</v>
      </c>
      <c r="B387" s="68">
        <v>1</v>
      </c>
      <c r="C387" s="69"/>
      <c r="D387" s="69"/>
      <c r="E387" s="69"/>
      <c r="F387" s="69"/>
      <c r="G387" s="69"/>
      <c r="H387" s="69"/>
      <c r="I387" s="69"/>
      <c r="J387" s="70"/>
      <c r="K387" s="49"/>
      <c r="L387" s="67" t="s">
        <v>75</v>
      </c>
      <c r="M387" s="49">
        <v>0</v>
      </c>
      <c r="N387" s="49"/>
    </row>
    <row r="388" spans="1:14" ht="20.25" customHeight="1" thickBot="1">
      <c r="A388" s="22" t="str">
        <f>IF('Team Card'!$B$31="","",'Team Card'!$B$31)</f>
        <v/>
      </c>
      <c r="B388" s="58">
        <v>1</v>
      </c>
      <c r="C388" s="33"/>
      <c r="D388" s="33"/>
      <c r="E388" s="33"/>
      <c r="F388" s="33"/>
      <c r="G388" s="33"/>
      <c r="H388" s="33"/>
      <c r="I388" s="33"/>
      <c r="J388" s="34"/>
      <c r="K388" s="49"/>
      <c r="L388" s="66" t="s">
        <v>75</v>
      </c>
      <c r="M388" s="49">
        <v>0</v>
      </c>
      <c r="N388" s="49"/>
    </row>
    <row r="389" spans="1:14" ht="20.25" customHeight="1">
      <c r="A389" s="43" t="s">
        <v>9</v>
      </c>
      <c r="B389" s="44" t="str">
        <f>IF(OR(GameCard313[[#This Row],[PA]]&gt;0,$E$361="Win (FORFEIT)"=L389="Yes"),1,"")</f>
        <v/>
      </c>
      <c r="C389" s="44">
        <f t="shared" ref="C389" si="81">SUM(C364:C388)</f>
        <v>0</v>
      </c>
      <c r="D389" s="45">
        <f t="shared" ref="D389" si="82">SUM(D364:D388)</f>
        <v>0</v>
      </c>
      <c r="E389" s="44">
        <f t="shared" ref="E389" si="83">SUM(E364:E388)</f>
        <v>0</v>
      </c>
      <c r="F389" s="44">
        <f t="shared" ref="F389" si="84">SUM(F364:F388)</f>
        <v>0</v>
      </c>
      <c r="G389" s="44">
        <f t="shared" ref="G389" si="85">SUM(G364:G388)</f>
        <v>0</v>
      </c>
      <c r="H389" s="44">
        <f t="shared" ref="H389" si="86">SUM(H364:H388)</f>
        <v>0</v>
      </c>
      <c r="I389" s="44">
        <f t="shared" ref="I389" si="87">SUM(I364:I388)</f>
        <v>0</v>
      </c>
      <c r="J389" s="46">
        <f t="shared" ref="J389" si="88">SUM(J364:J388)</f>
        <v>0</v>
      </c>
      <c r="K389" s="49"/>
      <c r="L389" s="49"/>
      <c r="M389" s="49">
        <v>0</v>
      </c>
      <c r="N389" s="49"/>
    </row>
    <row r="390" spans="1:14" ht="20.25" customHeight="1">
      <c r="A390" s="38"/>
      <c r="B390" s="38"/>
      <c r="C390" s="27"/>
      <c r="D390" s="27"/>
      <c r="E390" s="27"/>
      <c r="F390" s="38"/>
      <c r="G390" s="38"/>
      <c r="H390" s="38"/>
      <c r="I390" s="38"/>
      <c r="J390" s="38"/>
      <c r="K390" s="49"/>
      <c r="L390" s="49"/>
      <c r="M390" s="49">
        <v>0</v>
      </c>
      <c r="N390" s="49"/>
    </row>
    <row r="391" spans="1:14" ht="20.25" customHeight="1">
      <c r="A391" s="89" t="s">
        <v>29</v>
      </c>
      <c r="B391" s="89"/>
      <c r="C391" s="89"/>
      <c r="D391" s="89"/>
      <c r="E391" s="89"/>
      <c r="F391" s="89"/>
      <c r="G391" s="89"/>
      <c r="H391" s="89"/>
      <c r="I391" s="89"/>
      <c r="J391" s="89"/>
      <c r="K391" s="49"/>
      <c r="L391" s="49"/>
      <c r="M391" s="49">
        <v>0</v>
      </c>
      <c r="N391" s="49"/>
    </row>
    <row r="392" spans="1:14" ht="20.25" customHeight="1">
      <c r="A392" s="87"/>
      <c r="B392" s="88"/>
      <c r="C392" s="88"/>
      <c r="D392" s="88"/>
      <c r="E392" s="38"/>
      <c r="F392" s="38"/>
      <c r="G392" s="38"/>
      <c r="H392" s="38"/>
      <c r="I392" s="38"/>
      <c r="J392" s="38"/>
      <c r="K392" s="49"/>
      <c r="L392" s="49"/>
      <c r="M392" s="49">
        <v>0</v>
      </c>
      <c r="N392" s="49"/>
    </row>
    <row r="393" spans="1:14" ht="20.25" customHeight="1">
      <c r="A393" s="23" t="s">
        <v>13</v>
      </c>
      <c r="B393" s="85">
        <v>43300</v>
      </c>
      <c r="C393" s="85"/>
      <c r="D393" s="13" t="s">
        <v>37</v>
      </c>
      <c r="E393" s="86" t="s">
        <v>41</v>
      </c>
      <c r="F393" s="86"/>
      <c r="G393" s="23" t="s">
        <v>12</v>
      </c>
      <c r="H393" s="90" t="s">
        <v>76</v>
      </c>
      <c r="I393" s="90"/>
      <c r="J393" s="38"/>
      <c r="K393" s="48">
        <f>IF(OR(E393="Win",E393="Win (FORFEIT)"),1,0)</f>
        <v>0</v>
      </c>
      <c r="L393" s="49">
        <f>IF(OR(E393="Loss",E393="Loss (FORFEIT)"),1,0)</f>
        <v>1</v>
      </c>
      <c r="M393" s="49">
        <f>IF(B393&lt;&gt;"",1,0)</f>
        <v>1</v>
      </c>
      <c r="N393" s="49"/>
    </row>
    <row r="394" spans="1:14" ht="20.25" customHeight="1" thickBot="1">
      <c r="A394" s="39"/>
      <c r="B394" s="39"/>
      <c r="C394" s="39"/>
      <c r="D394" s="39"/>
      <c r="E394" s="39"/>
      <c r="F394" s="39"/>
      <c r="G394" s="39"/>
      <c r="H394" s="39"/>
      <c r="I394" s="39"/>
      <c r="J394" s="39"/>
      <c r="K394" s="50"/>
      <c r="L394" s="49"/>
      <c r="M394" s="49">
        <v>0</v>
      </c>
      <c r="N394" s="49"/>
    </row>
    <row r="395" spans="1:14" ht="20.25" customHeight="1" thickBot="1">
      <c r="A395" s="40" t="s">
        <v>10</v>
      </c>
      <c r="B395" s="41" t="s">
        <v>4</v>
      </c>
      <c r="C395" s="41" t="s">
        <v>0</v>
      </c>
      <c r="D395" s="41" t="s">
        <v>1</v>
      </c>
      <c r="E395" s="41" t="s">
        <v>2</v>
      </c>
      <c r="F395" s="41" t="s">
        <v>5</v>
      </c>
      <c r="G395" s="41" t="s">
        <v>6</v>
      </c>
      <c r="H395" s="41" t="s">
        <v>11</v>
      </c>
      <c r="I395" s="41" t="s">
        <v>7</v>
      </c>
      <c r="J395" s="42" t="s">
        <v>8</v>
      </c>
      <c r="K395" s="49"/>
      <c r="L395" s="65" t="s">
        <v>72</v>
      </c>
      <c r="M395" s="49">
        <v>0</v>
      </c>
      <c r="N395" s="49"/>
    </row>
    <row r="396" spans="1:14" ht="20.25" customHeight="1">
      <c r="A396" s="22" t="str">
        <f>IF('Team Card'!$B$7="","",'Team Card'!$B$7)</f>
        <v>Brian Lawrence</v>
      </c>
      <c r="B396" s="58">
        <v>1</v>
      </c>
      <c r="C396" s="33">
        <v>3</v>
      </c>
      <c r="D396" s="33">
        <v>2</v>
      </c>
      <c r="E396" s="33">
        <v>1</v>
      </c>
      <c r="F396" s="33">
        <v>1</v>
      </c>
      <c r="G396" s="33"/>
      <c r="H396" s="33"/>
      <c r="I396" s="33">
        <v>1</v>
      </c>
      <c r="J396" s="34"/>
      <c r="K396" s="49"/>
      <c r="L396" s="66" t="s">
        <v>75</v>
      </c>
      <c r="M396" s="49">
        <v>0</v>
      </c>
      <c r="N396" s="49"/>
    </row>
    <row r="397" spans="1:14" ht="20.25" customHeight="1">
      <c r="A397" s="12" t="str">
        <f>IF('Team Card'!$B$8="","",'Team Card'!$B$8)</f>
        <v>Brian Molinaro</v>
      </c>
      <c r="B397" s="68">
        <v>1</v>
      </c>
      <c r="C397" s="69">
        <v>3</v>
      </c>
      <c r="D397" s="69">
        <v>3</v>
      </c>
      <c r="E397" s="69">
        <v>2</v>
      </c>
      <c r="F397" s="69">
        <v>2</v>
      </c>
      <c r="G397" s="69"/>
      <c r="H397" s="69"/>
      <c r="I397" s="69"/>
      <c r="J397" s="70"/>
      <c r="K397" s="49"/>
      <c r="L397" s="67" t="s">
        <v>75</v>
      </c>
      <c r="M397" s="49">
        <v>0</v>
      </c>
      <c r="N397" s="49"/>
    </row>
    <row r="398" spans="1:14" ht="20.25" customHeight="1">
      <c r="A398" s="22" t="str">
        <f>IF('Team Card'!$B$9="","",'Team Card'!$B$9)</f>
        <v>Nick Molinaro</v>
      </c>
      <c r="B398" s="58">
        <v>1</v>
      </c>
      <c r="C398" s="33">
        <v>3</v>
      </c>
      <c r="D398" s="33">
        <v>3</v>
      </c>
      <c r="E398" s="33">
        <v>1</v>
      </c>
      <c r="F398" s="33"/>
      <c r="G398" s="33">
        <v>2</v>
      </c>
      <c r="H398" s="33"/>
      <c r="I398" s="33"/>
      <c r="J398" s="34"/>
      <c r="K398" s="49"/>
      <c r="L398" s="66" t="s">
        <v>75</v>
      </c>
      <c r="M398" s="49">
        <v>0</v>
      </c>
      <c r="N398" s="49"/>
    </row>
    <row r="399" spans="1:14" ht="20.25" customHeight="1">
      <c r="A399" s="12" t="str">
        <f>IF('Team Card'!$B$10="","",'Team Card'!$B$10)</f>
        <v>E Braun</v>
      </c>
      <c r="B399" s="68" t="str">
        <f>IF(OR(GameCard414[[#This Row],[PA]]&gt;0,$E$393="Win (FORFEIT)",L399="Yes"),1,"")</f>
        <v/>
      </c>
      <c r="C399" s="69"/>
      <c r="D399" s="69"/>
      <c r="E399" s="69"/>
      <c r="F399" s="69"/>
      <c r="G399" s="69"/>
      <c r="H399" s="69"/>
      <c r="I399" s="69"/>
      <c r="J399" s="70"/>
      <c r="K399" s="49"/>
      <c r="L399" s="67" t="s">
        <v>75</v>
      </c>
      <c r="M399" s="49">
        <v>0</v>
      </c>
      <c r="N399" s="49"/>
    </row>
    <row r="400" spans="1:14" ht="20.25" customHeight="1">
      <c r="A400" s="22" t="str">
        <f>IF('Team Card'!$B$11="","",'Team Card'!$B$11)</f>
        <v>Kirk Daley</v>
      </c>
      <c r="B400" s="58">
        <v>1</v>
      </c>
      <c r="C400" s="33">
        <v>3</v>
      </c>
      <c r="D400" s="33">
        <v>3</v>
      </c>
      <c r="E400" s="33">
        <v>2</v>
      </c>
      <c r="F400" s="33">
        <v>1</v>
      </c>
      <c r="G400" s="33">
        <v>1</v>
      </c>
      <c r="H400" s="33"/>
      <c r="I400" s="33"/>
      <c r="J400" s="34"/>
      <c r="K400" s="49"/>
      <c r="L400" s="66" t="s">
        <v>75</v>
      </c>
      <c r="M400" s="49">
        <v>0</v>
      </c>
      <c r="N400" s="49"/>
    </row>
    <row r="401" spans="1:14" ht="20.25" customHeight="1">
      <c r="A401" s="12" t="str">
        <f>IF('Team Card'!$B$12="","",'Team Card'!$B$12)</f>
        <v>James Vecchiarello</v>
      </c>
      <c r="B401" s="68" t="str">
        <f>IF(OR(GameCard414[[#This Row],[PA]]&gt;0,$E$393="Win (FORFEIT)",L401="Yes"),1,"")</f>
        <v/>
      </c>
      <c r="C401" s="69"/>
      <c r="D401" s="69"/>
      <c r="E401" s="69"/>
      <c r="F401" s="69"/>
      <c r="G401" s="69"/>
      <c r="H401" s="69"/>
      <c r="I401" s="69"/>
      <c r="J401" s="70"/>
      <c r="K401" s="49"/>
      <c r="L401" s="67" t="s">
        <v>75</v>
      </c>
      <c r="M401" s="49">
        <v>0</v>
      </c>
      <c r="N401" s="49"/>
    </row>
    <row r="402" spans="1:14" ht="20.25" customHeight="1">
      <c r="A402" s="22" t="str">
        <f>IF('Team Card'!$B$13="","",'Team Card'!$B$13)</f>
        <v>Ron Mickell</v>
      </c>
      <c r="B402" s="58" t="str">
        <f>IF(OR(GameCard414[[#This Row],[PA]]&gt;0,$E$393="Win (FORFEIT)",L402="Yes"),1,"")</f>
        <v/>
      </c>
      <c r="C402" s="33"/>
      <c r="D402" s="33"/>
      <c r="E402" s="33"/>
      <c r="F402" s="33"/>
      <c r="G402" s="33"/>
      <c r="H402" s="33"/>
      <c r="I402" s="33"/>
      <c r="J402" s="34"/>
      <c r="K402" s="49"/>
      <c r="L402" s="66" t="s">
        <v>75</v>
      </c>
      <c r="M402" s="49">
        <v>0</v>
      </c>
      <c r="N402" s="49"/>
    </row>
    <row r="403" spans="1:14" ht="20.25" customHeight="1">
      <c r="A403" s="12" t="str">
        <f>IF('Team Card'!$B$14="","",'Team Card'!$B$14)</f>
        <v>J Cole</v>
      </c>
      <c r="B403" s="68" t="str">
        <f>IF(OR(GameCard414[[#This Row],[PA]]&gt;0,$E$393="Win (FORFEIT)",L403="Yes"),1,"")</f>
        <v/>
      </c>
      <c r="C403" s="69"/>
      <c r="D403" s="69"/>
      <c r="E403" s="69"/>
      <c r="F403" s="69"/>
      <c r="G403" s="69"/>
      <c r="H403" s="69"/>
      <c r="I403" s="69"/>
      <c r="J403" s="70"/>
      <c r="K403" s="49"/>
      <c r="L403" s="67" t="s">
        <v>75</v>
      </c>
      <c r="M403" s="49">
        <v>0</v>
      </c>
      <c r="N403" s="49"/>
    </row>
    <row r="404" spans="1:14" ht="20.25" customHeight="1">
      <c r="A404" s="22" t="str">
        <f>IF('Team Card'!$B$15="","",'Team Card'!$B$15)</f>
        <v>Kevin Gaboardi</v>
      </c>
      <c r="B404" s="58">
        <v>1</v>
      </c>
      <c r="C404" s="33">
        <v>2</v>
      </c>
      <c r="D404" s="33">
        <v>2</v>
      </c>
      <c r="E404" s="33">
        <v>0</v>
      </c>
      <c r="F404" s="33"/>
      <c r="G404" s="33"/>
      <c r="H404" s="33"/>
      <c r="I404" s="33"/>
      <c r="J404" s="34"/>
      <c r="K404" s="49"/>
      <c r="L404" s="66" t="s">
        <v>75</v>
      </c>
      <c r="M404" s="49">
        <v>0</v>
      </c>
      <c r="N404" s="49"/>
    </row>
    <row r="405" spans="1:14" ht="20.25" customHeight="1">
      <c r="A405" s="12" t="str">
        <f>IF('Team Card'!$B$16="","",'Team Card'!$B$16)</f>
        <v>Rich Durland</v>
      </c>
      <c r="B405" s="68">
        <v>1</v>
      </c>
      <c r="C405" s="69">
        <v>2</v>
      </c>
      <c r="D405" s="69">
        <v>2</v>
      </c>
      <c r="E405" s="69">
        <v>0</v>
      </c>
      <c r="F405" s="69"/>
      <c r="G405" s="69"/>
      <c r="H405" s="69"/>
      <c r="I405" s="69"/>
      <c r="J405" s="70"/>
      <c r="K405" s="49"/>
      <c r="L405" s="67" t="s">
        <v>75</v>
      </c>
      <c r="M405" s="49">
        <v>0</v>
      </c>
      <c r="N405" s="49"/>
    </row>
    <row r="406" spans="1:14" ht="20.25" customHeight="1">
      <c r="A406" s="22" t="str">
        <f>IF('Team Card'!$B$17="","",'Team Card'!$B$17)</f>
        <v>Andy Decker</v>
      </c>
      <c r="B406" s="58" t="str">
        <f>IF(OR(GameCard414[[#This Row],[PA]]&gt;0,$E$393="Win (FORFEIT)",L406="Yes"),1,"")</f>
        <v/>
      </c>
      <c r="C406" s="33"/>
      <c r="D406" s="33"/>
      <c r="E406" s="33"/>
      <c r="F406" s="33"/>
      <c r="G406" s="33"/>
      <c r="H406" s="33"/>
      <c r="I406" s="33"/>
      <c r="J406" s="34"/>
      <c r="K406" s="49"/>
      <c r="L406" s="66" t="s">
        <v>75</v>
      </c>
      <c r="M406" s="49">
        <v>0</v>
      </c>
      <c r="N406" s="49"/>
    </row>
    <row r="407" spans="1:14" ht="20.25" customHeight="1">
      <c r="A407" s="12" t="str">
        <f>IF('Team Card'!$B$18="","",'Team Card'!$B$18)</f>
        <v>Tyler Davis</v>
      </c>
      <c r="B407" s="68">
        <v>1</v>
      </c>
      <c r="C407" s="69">
        <v>3</v>
      </c>
      <c r="D407" s="69">
        <v>2</v>
      </c>
      <c r="E407" s="69">
        <v>1</v>
      </c>
      <c r="F407" s="69"/>
      <c r="G407" s="69"/>
      <c r="H407" s="69"/>
      <c r="I407" s="69">
        <v>1</v>
      </c>
      <c r="J407" s="70"/>
      <c r="K407" s="49"/>
      <c r="L407" s="67" t="s">
        <v>75</v>
      </c>
      <c r="M407" s="49">
        <v>0</v>
      </c>
      <c r="N407" s="49"/>
    </row>
    <row r="408" spans="1:14" ht="20.25" customHeight="1">
      <c r="A408" s="22" t="str">
        <f>IF('Team Card'!$B$19="","",'Team Card'!$B$19)</f>
        <v>Robbie Frey</v>
      </c>
      <c r="B408" s="58">
        <v>1</v>
      </c>
      <c r="C408" s="33">
        <v>3</v>
      </c>
      <c r="D408" s="33">
        <v>3</v>
      </c>
      <c r="E408" s="33">
        <v>0</v>
      </c>
      <c r="F408" s="33"/>
      <c r="G408" s="33">
        <v>1</v>
      </c>
      <c r="H408" s="33"/>
      <c r="I408" s="33"/>
      <c r="J408" s="34"/>
      <c r="K408" s="49"/>
      <c r="L408" s="66" t="s">
        <v>75</v>
      </c>
      <c r="M408" s="49">
        <v>0</v>
      </c>
      <c r="N408" s="49"/>
    </row>
    <row r="409" spans="1:14" ht="20.25" customHeight="1">
      <c r="A409" s="12" t="str">
        <f>IF('Team Card'!$B$20="","",'Team Card'!$B$20)</f>
        <v>Bobby Weaver</v>
      </c>
      <c r="B409" s="68" t="str">
        <f>IF(OR(GameCard414[[#This Row],[PA]]&gt;0,$E$393="Win (FORFEIT)",L409="Yes"),1,"")</f>
        <v/>
      </c>
      <c r="C409" s="69"/>
      <c r="D409" s="69"/>
      <c r="E409" s="69"/>
      <c r="F409" s="69"/>
      <c r="G409" s="69"/>
      <c r="H409" s="69"/>
      <c r="I409" s="69"/>
      <c r="J409" s="70"/>
      <c r="K409" s="49"/>
      <c r="L409" s="67" t="s">
        <v>75</v>
      </c>
      <c r="M409" s="49">
        <v>0</v>
      </c>
      <c r="N409" s="49"/>
    </row>
    <row r="410" spans="1:14" ht="20.25" customHeight="1">
      <c r="A410" s="22" t="str">
        <f>IF('Team Card'!$B$21="","",'Team Card'!$B$21)</f>
        <v>J Braun</v>
      </c>
      <c r="B410" s="58" t="str">
        <f>IF(OR(GameCard414[[#This Row],[PA]]&gt;0,$E$393="Win (FORFEIT)",L410="Yes"),1,"")</f>
        <v/>
      </c>
      <c r="C410" s="33"/>
      <c r="D410" s="33"/>
      <c r="E410" s="33"/>
      <c r="F410" s="33"/>
      <c r="G410" s="33"/>
      <c r="H410" s="33"/>
      <c r="I410" s="33"/>
      <c r="J410" s="34"/>
      <c r="K410" s="49"/>
      <c r="L410" s="66" t="s">
        <v>75</v>
      </c>
      <c r="M410" s="49">
        <v>0</v>
      </c>
      <c r="N410" s="49"/>
    </row>
    <row r="411" spans="1:14" ht="20.25" customHeight="1">
      <c r="A411" s="12" t="str">
        <f>IF('Team Card'!$B$22="","",'Team Card'!$B$22)</f>
        <v>Sean Bigham</v>
      </c>
      <c r="B411" s="68">
        <v>1</v>
      </c>
      <c r="C411" s="69">
        <v>2</v>
      </c>
      <c r="D411" s="69">
        <v>2</v>
      </c>
      <c r="E411" s="69">
        <v>1</v>
      </c>
      <c r="F411" s="69"/>
      <c r="G411" s="69"/>
      <c r="H411" s="69"/>
      <c r="I411" s="69"/>
      <c r="J411" s="70"/>
      <c r="K411" s="49"/>
      <c r="L411" s="67" t="s">
        <v>75</v>
      </c>
      <c r="M411" s="49">
        <v>0</v>
      </c>
      <c r="N411" s="49"/>
    </row>
    <row r="412" spans="1:14" ht="20.25" customHeight="1">
      <c r="A412" s="22" t="str">
        <f>IF('Team Card'!$B$23="","",'Team Card'!$B$23)</f>
        <v>M Brew</v>
      </c>
      <c r="B412" s="58" t="str">
        <f>IF(OR(GameCard414[[#This Row],[PA]]&gt;0,$E$393="Win (FORFEIT)",L412="Yes"),1,"")</f>
        <v/>
      </c>
      <c r="C412" s="33"/>
      <c r="D412" s="33"/>
      <c r="E412" s="33"/>
      <c r="F412" s="33"/>
      <c r="G412" s="33"/>
      <c r="H412" s="33"/>
      <c r="I412" s="33"/>
      <c r="J412" s="34"/>
      <c r="K412" s="49"/>
      <c r="L412" s="66" t="s">
        <v>75</v>
      </c>
      <c r="M412" s="49">
        <v>0</v>
      </c>
      <c r="N412" s="49"/>
    </row>
    <row r="413" spans="1:14" ht="20.25" customHeight="1">
      <c r="A413" s="12" t="str">
        <f>IF('Team Card'!$B$24="","",'Team Card'!$B$24)</f>
        <v>D Finney</v>
      </c>
      <c r="B413" s="68" t="str">
        <f>IF(OR(GameCard414[[#This Row],[PA]]&gt;0,$E$393="Win (FORFEIT)",L413="Yes"),1,"")</f>
        <v/>
      </c>
      <c r="C413" s="69"/>
      <c r="D413" s="69"/>
      <c r="E413" s="69"/>
      <c r="F413" s="69"/>
      <c r="G413" s="69"/>
      <c r="H413" s="69"/>
      <c r="I413" s="69"/>
      <c r="J413" s="70"/>
      <c r="K413" s="49"/>
      <c r="L413" s="67" t="s">
        <v>75</v>
      </c>
      <c r="M413" s="49">
        <v>0</v>
      </c>
      <c r="N413" s="49"/>
    </row>
    <row r="414" spans="1:14" ht="20.25" customHeight="1">
      <c r="A414" s="22" t="str">
        <f>IF('Team Card'!$B$25="","",'Team Card'!$B$25)</f>
        <v>D Haber</v>
      </c>
      <c r="B414" s="58" t="str">
        <f>IF(OR(GameCard414[[#This Row],[PA]]&gt;0,$E$393="Win (FORFEIT)",L414="Yes"),1,"")</f>
        <v/>
      </c>
      <c r="C414" s="33"/>
      <c r="D414" s="33"/>
      <c r="E414" s="33"/>
      <c r="F414" s="33"/>
      <c r="G414" s="33"/>
      <c r="H414" s="33"/>
      <c r="I414" s="33"/>
      <c r="J414" s="34"/>
      <c r="K414" s="49"/>
      <c r="L414" s="66" t="s">
        <v>75</v>
      </c>
      <c r="M414" s="49">
        <v>0</v>
      </c>
      <c r="N414" s="49"/>
    </row>
    <row r="415" spans="1:14" ht="20.25" customHeight="1">
      <c r="A415" s="12" t="str">
        <f>IF('Team Card'!$B$26="","",'Team Card'!$B$26)</f>
        <v>Roger Manning</v>
      </c>
      <c r="B415" s="68">
        <v>1</v>
      </c>
      <c r="C415" s="69">
        <v>3</v>
      </c>
      <c r="D415" s="69">
        <v>3</v>
      </c>
      <c r="E415" s="69">
        <v>2</v>
      </c>
      <c r="F415" s="69"/>
      <c r="G415" s="69"/>
      <c r="H415" s="69"/>
      <c r="I415" s="69"/>
      <c r="J415" s="70"/>
      <c r="K415" s="49"/>
      <c r="L415" s="67" t="s">
        <v>75</v>
      </c>
      <c r="M415" s="49">
        <v>0</v>
      </c>
      <c r="N415" s="49"/>
    </row>
    <row r="416" spans="1:14" ht="20.25" customHeight="1">
      <c r="A416" s="22" t="str">
        <f>IF('Team Card'!$B$27="","",'Team Card'!$B$27)</f>
        <v>Chris Whalen</v>
      </c>
      <c r="B416" s="58" t="str">
        <f>IF(OR(GameCard414[[#This Row],[PA]]&gt;0,$E$393="Win (FORFEIT)",L416="Yes"),1,"")</f>
        <v/>
      </c>
      <c r="C416" s="33"/>
      <c r="D416" s="33"/>
      <c r="E416" s="33"/>
      <c r="F416" s="33"/>
      <c r="G416" s="33"/>
      <c r="H416" s="33"/>
      <c r="I416" s="33"/>
      <c r="J416" s="34"/>
      <c r="K416" s="49"/>
      <c r="L416" s="66" t="s">
        <v>75</v>
      </c>
      <c r="M416" s="49">
        <v>0</v>
      </c>
      <c r="N416" s="49"/>
    </row>
    <row r="417" spans="1:14" ht="20.25" customHeight="1">
      <c r="A417" s="12" t="str">
        <f>IF('Team Card'!$B$28="","",'Team Card'!$B$28)</f>
        <v>Rick Dohoney</v>
      </c>
      <c r="B417" s="68" t="str">
        <f>IF(OR(GameCard414[[#This Row],[PA]]&gt;0,$E$393="Win (FORFEIT)",L417="Yes"),1,"")</f>
        <v/>
      </c>
      <c r="C417" s="69"/>
      <c r="D417" s="69"/>
      <c r="E417" s="69"/>
      <c r="F417" s="69"/>
      <c r="G417" s="69"/>
      <c r="H417" s="69"/>
      <c r="I417" s="69"/>
      <c r="J417" s="70"/>
      <c r="K417" s="49"/>
      <c r="L417" s="67" t="s">
        <v>75</v>
      </c>
      <c r="M417" s="49">
        <v>0</v>
      </c>
      <c r="N417" s="49"/>
    </row>
    <row r="418" spans="1:14" ht="20.25" customHeight="1">
      <c r="A418" s="22" t="str">
        <f>IF('Team Card'!$B$29="","",'Team Card'!$B$29)</f>
        <v>S Natue</v>
      </c>
      <c r="B418" s="58" t="str">
        <f>IF(OR(GameCard414[[#This Row],[PA]]&gt;0,$E$393="Win (FORFEIT)",L418="Yes"),1,"")</f>
        <v/>
      </c>
      <c r="C418" s="33"/>
      <c r="D418" s="33"/>
      <c r="E418" s="33"/>
      <c r="F418" s="33"/>
      <c r="G418" s="33"/>
      <c r="H418" s="33"/>
      <c r="I418" s="33"/>
      <c r="J418" s="34"/>
      <c r="K418" s="49"/>
      <c r="L418" s="66" t="s">
        <v>75</v>
      </c>
      <c r="M418" s="49">
        <v>0</v>
      </c>
      <c r="N418" s="49"/>
    </row>
    <row r="419" spans="1:14" ht="20.25" customHeight="1">
      <c r="A419" s="12" t="str">
        <f>IF('Team Card'!$B$30="","",'Team Card'!$B$30)</f>
        <v>K Miksaucha</v>
      </c>
      <c r="B419" s="68" t="str">
        <f>IF(OR(GameCard414[[#This Row],[PA]]&gt;0,$E$393="Win (FORFEIT)",L419="Yes"),1,"")</f>
        <v/>
      </c>
      <c r="C419" s="69"/>
      <c r="D419" s="69"/>
      <c r="E419" s="69"/>
      <c r="F419" s="69"/>
      <c r="G419" s="69"/>
      <c r="H419" s="69"/>
      <c r="I419" s="69"/>
      <c r="J419" s="70"/>
      <c r="K419" s="49"/>
      <c r="L419" s="67" t="s">
        <v>75</v>
      </c>
      <c r="M419" s="49">
        <v>0</v>
      </c>
      <c r="N419" s="49"/>
    </row>
    <row r="420" spans="1:14" ht="20.25" customHeight="1" thickBot="1">
      <c r="A420" s="22" t="str">
        <f>IF('Team Card'!$B$31="","",'Team Card'!$B$31)</f>
        <v/>
      </c>
      <c r="B420" s="58" t="str">
        <f>IF(OR(GameCard414[[#This Row],[PA]]&gt;0,$E$393="Win (FORFEIT)",L420="Yes"),1,"")</f>
        <v/>
      </c>
      <c r="C420" s="33"/>
      <c r="D420" s="33"/>
      <c r="E420" s="33"/>
      <c r="F420" s="33"/>
      <c r="G420" s="33"/>
      <c r="H420" s="33"/>
      <c r="I420" s="33"/>
      <c r="J420" s="34"/>
      <c r="K420" s="49"/>
      <c r="L420" s="66" t="s">
        <v>75</v>
      </c>
      <c r="M420" s="49">
        <v>0</v>
      </c>
      <c r="N420" s="49"/>
    </row>
    <row r="421" spans="1:14" ht="20.25" customHeight="1">
      <c r="A421" s="43" t="s">
        <v>9</v>
      </c>
      <c r="B421" s="44">
        <f>IF(OR(GameCard414[[#This Row],[PA]]&gt;0,$E$393="Win (FORFEIT)",L421="Yes"),1,"")</f>
        <v>1</v>
      </c>
      <c r="C421" s="44">
        <f t="shared" ref="C421" si="89">SUM(C396:C420)</f>
        <v>27</v>
      </c>
      <c r="D421" s="45">
        <f t="shared" ref="D421" si="90">SUM(D396:D420)</f>
        <v>25</v>
      </c>
      <c r="E421" s="44">
        <f t="shared" ref="E421" si="91">SUM(E396:E420)</f>
        <v>10</v>
      </c>
      <c r="F421" s="44">
        <f t="shared" ref="F421" si="92">SUM(F396:F420)</f>
        <v>4</v>
      </c>
      <c r="G421" s="44">
        <f t="shared" ref="G421" si="93">SUM(G396:G420)</f>
        <v>4</v>
      </c>
      <c r="H421" s="44">
        <f t="shared" ref="H421" si="94">SUM(H396:H420)</f>
        <v>0</v>
      </c>
      <c r="I421" s="44">
        <f t="shared" ref="I421" si="95">SUM(I396:I420)</f>
        <v>2</v>
      </c>
      <c r="J421" s="46">
        <f t="shared" ref="J421" si="96">SUM(J396:J420)</f>
        <v>0</v>
      </c>
      <c r="K421" s="49"/>
      <c r="L421" s="49"/>
      <c r="M421" s="49">
        <v>0</v>
      </c>
      <c r="N421" s="49"/>
    </row>
    <row r="422" spans="1:14" ht="20.25" customHeight="1">
      <c r="A422" s="38"/>
      <c r="B422" s="38"/>
      <c r="C422" s="27"/>
      <c r="D422" s="27"/>
      <c r="E422" s="27"/>
      <c r="F422" s="38"/>
      <c r="G422" s="38"/>
      <c r="H422" s="38"/>
      <c r="I422" s="38"/>
      <c r="J422" s="38"/>
      <c r="K422" s="49"/>
      <c r="L422" s="49"/>
      <c r="M422" s="49">
        <v>0</v>
      </c>
      <c r="N422" s="49"/>
    </row>
    <row r="423" spans="1:14" ht="20.25" customHeight="1">
      <c r="A423" s="89" t="s">
        <v>30</v>
      </c>
      <c r="B423" s="89"/>
      <c r="C423" s="89"/>
      <c r="D423" s="89"/>
      <c r="E423" s="89"/>
      <c r="F423" s="89"/>
      <c r="G423" s="89"/>
      <c r="H423" s="89"/>
      <c r="I423" s="89"/>
      <c r="J423" s="89"/>
      <c r="K423" s="49"/>
      <c r="L423" s="49"/>
      <c r="M423" s="49">
        <v>0</v>
      </c>
      <c r="N423" s="49"/>
    </row>
    <row r="424" spans="1:14" ht="20.25" customHeight="1">
      <c r="A424" s="87"/>
      <c r="B424" s="88"/>
      <c r="C424" s="88"/>
      <c r="D424" s="88"/>
      <c r="E424" s="38"/>
      <c r="F424" s="38"/>
      <c r="G424" s="38"/>
      <c r="H424" s="38"/>
      <c r="I424" s="38"/>
      <c r="J424" s="38"/>
      <c r="K424" s="49"/>
      <c r="L424" s="49"/>
      <c r="M424" s="49">
        <v>0</v>
      </c>
      <c r="N424" s="49"/>
    </row>
    <row r="425" spans="1:14" ht="20.25" customHeight="1">
      <c r="A425" s="23" t="s">
        <v>13</v>
      </c>
      <c r="B425" s="85">
        <v>43321</v>
      </c>
      <c r="C425" s="85"/>
      <c r="D425" s="13" t="s">
        <v>37</v>
      </c>
      <c r="E425" s="86" t="s">
        <v>41</v>
      </c>
      <c r="F425" s="86"/>
      <c r="G425" s="23" t="s">
        <v>12</v>
      </c>
      <c r="H425" s="90" t="s">
        <v>81</v>
      </c>
      <c r="I425" s="90"/>
      <c r="J425" s="38"/>
      <c r="K425" s="48">
        <f>IF(OR(E425="Win",E425="Win (FORFEIT)"),1,0)</f>
        <v>0</v>
      </c>
      <c r="L425" s="49">
        <f>IF(OR(E425="Loss",E425="Loss (FORFEIT)"),1,0)</f>
        <v>1</v>
      </c>
      <c r="M425" s="49">
        <f>IF(B425&lt;&gt;"",1,0)</f>
        <v>1</v>
      </c>
      <c r="N425" s="49"/>
    </row>
    <row r="426" spans="1:14" ht="20.25" customHeight="1" thickBot="1">
      <c r="A426" s="39"/>
      <c r="B426" s="39"/>
      <c r="C426" s="39"/>
      <c r="D426" s="39"/>
      <c r="E426" s="39"/>
      <c r="F426" s="39"/>
      <c r="G426" s="39"/>
      <c r="H426" s="39"/>
      <c r="I426" s="39"/>
      <c r="J426" s="39"/>
      <c r="K426" s="50"/>
      <c r="L426" s="49"/>
      <c r="M426" s="49">
        <v>0</v>
      </c>
      <c r="N426" s="49"/>
    </row>
    <row r="427" spans="1:14" ht="20.25" customHeight="1" thickBot="1">
      <c r="A427" s="40" t="s">
        <v>10</v>
      </c>
      <c r="B427" s="41" t="s">
        <v>4</v>
      </c>
      <c r="C427" s="41" t="s">
        <v>0</v>
      </c>
      <c r="D427" s="41" t="s">
        <v>1</v>
      </c>
      <c r="E427" s="41" t="s">
        <v>2</v>
      </c>
      <c r="F427" s="41" t="s">
        <v>5</v>
      </c>
      <c r="G427" s="41" t="s">
        <v>6</v>
      </c>
      <c r="H427" s="41" t="s">
        <v>11</v>
      </c>
      <c r="I427" s="41" t="s">
        <v>7</v>
      </c>
      <c r="J427" s="42" t="s">
        <v>8</v>
      </c>
      <c r="K427" s="49"/>
      <c r="L427" s="65" t="s">
        <v>72</v>
      </c>
      <c r="M427" s="49">
        <v>0</v>
      </c>
      <c r="N427" s="49"/>
    </row>
    <row r="428" spans="1:14" ht="20.25" customHeight="1">
      <c r="A428" s="22" t="str">
        <f>IF('Team Card'!$B$7="","",'Team Card'!$B$7)</f>
        <v>Brian Lawrence</v>
      </c>
      <c r="B428" s="58">
        <v>1</v>
      </c>
      <c r="C428" s="33">
        <v>3</v>
      </c>
      <c r="D428" s="33">
        <v>3</v>
      </c>
      <c r="E428" s="33">
        <v>2</v>
      </c>
      <c r="F428" s="33">
        <v>1</v>
      </c>
      <c r="G428" s="33"/>
      <c r="H428" s="33"/>
      <c r="I428" s="33"/>
      <c r="J428" s="34"/>
      <c r="K428" s="49"/>
      <c r="L428" s="66" t="s">
        <v>75</v>
      </c>
      <c r="M428" s="49">
        <v>0</v>
      </c>
      <c r="N428" s="49"/>
    </row>
    <row r="429" spans="1:14" ht="20.25" customHeight="1">
      <c r="A429" s="12" t="str">
        <f>IF('Team Card'!$B$8="","",'Team Card'!$B$8)</f>
        <v>Brian Molinaro</v>
      </c>
      <c r="B429" s="68" t="str">
        <f>IF(OR(GameCard515[[#This Row],[PA]]&gt;0,$E$425="Win (FORFEIT)",L429="Yes"),1,"")</f>
        <v/>
      </c>
      <c r="C429" s="69"/>
      <c r="D429" s="69"/>
      <c r="E429" s="69"/>
      <c r="F429" s="69"/>
      <c r="G429" s="69"/>
      <c r="H429" s="69"/>
      <c r="I429" s="69"/>
      <c r="J429" s="70"/>
      <c r="K429" s="49"/>
      <c r="L429" s="67" t="s">
        <v>75</v>
      </c>
      <c r="M429" s="49">
        <v>0</v>
      </c>
      <c r="N429" s="49"/>
    </row>
    <row r="430" spans="1:14" ht="20.25" customHeight="1">
      <c r="A430" s="22" t="str">
        <f>IF('Team Card'!$B$9="","",'Team Card'!$B$9)</f>
        <v>Nick Molinaro</v>
      </c>
      <c r="B430" s="58" t="str">
        <f>IF(OR(GameCard515[[#This Row],[PA]]&gt;0,$E$425="Win (FORFEIT)",L430="Yes"),1,"")</f>
        <v/>
      </c>
      <c r="C430" s="33"/>
      <c r="D430" s="33"/>
      <c r="E430" s="33"/>
      <c r="F430" s="33"/>
      <c r="G430" s="33"/>
      <c r="H430" s="33"/>
      <c r="I430" s="33"/>
      <c r="J430" s="34"/>
      <c r="K430" s="49"/>
      <c r="L430" s="66" t="s">
        <v>75</v>
      </c>
      <c r="M430" s="49">
        <v>0</v>
      </c>
      <c r="N430" s="49"/>
    </row>
    <row r="431" spans="1:14" ht="20.25" customHeight="1">
      <c r="A431" s="12" t="str">
        <f>IF('Team Card'!$B$10="","",'Team Card'!$B$10)</f>
        <v>E Braun</v>
      </c>
      <c r="B431" s="68" t="str">
        <f>IF(OR(GameCard515[[#This Row],[PA]]&gt;0,$E$425="Win (FORFEIT)",L431="Yes"),1,"")</f>
        <v/>
      </c>
      <c r="C431" s="69"/>
      <c r="D431" s="69"/>
      <c r="E431" s="69"/>
      <c r="F431" s="69"/>
      <c r="G431" s="69"/>
      <c r="H431" s="69"/>
      <c r="I431" s="69"/>
      <c r="J431" s="70"/>
      <c r="K431" s="49"/>
      <c r="L431" s="67" t="s">
        <v>75</v>
      </c>
      <c r="M431" s="49">
        <v>0</v>
      </c>
      <c r="N431" s="49"/>
    </row>
    <row r="432" spans="1:14" ht="20.25" customHeight="1">
      <c r="A432" s="22" t="str">
        <f>IF('Team Card'!$B$11="","",'Team Card'!$B$11)</f>
        <v>Kirk Daley</v>
      </c>
      <c r="B432" s="58">
        <v>1</v>
      </c>
      <c r="C432" s="33">
        <v>3</v>
      </c>
      <c r="D432" s="33">
        <v>3</v>
      </c>
      <c r="E432" s="33">
        <v>2</v>
      </c>
      <c r="F432" s="33"/>
      <c r="G432" s="33"/>
      <c r="H432" s="33"/>
      <c r="I432" s="33"/>
      <c r="J432" s="34"/>
      <c r="K432" s="49"/>
      <c r="L432" s="66" t="s">
        <v>75</v>
      </c>
      <c r="M432" s="49">
        <v>0</v>
      </c>
      <c r="N432" s="49"/>
    </row>
    <row r="433" spans="1:14" ht="20.25" customHeight="1">
      <c r="A433" s="12" t="str">
        <f>IF('Team Card'!$B$12="","",'Team Card'!$B$12)</f>
        <v>James Vecchiarello</v>
      </c>
      <c r="B433" s="68" t="str">
        <f>IF(OR(GameCard515[[#This Row],[PA]]&gt;0,$E$425="Win (FORFEIT)",L433="Yes"),1,"")</f>
        <v/>
      </c>
      <c r="C433" s="69"/>
      <c r="D433" s="69"/>
      <c r="E433" s="69"/>
      <c r="F433" s="69"/>
      <c r="G433" s="69"/>
      <c r="H433" s="69"/>
      <c r="I433" s="69"/>
      <c r="J433" s="70"/>
      <c r="K433" s="49"/>
      <c r="L433" s="67" t="s">
        <v>75</v>
      </c>
      <c r="M433" s="49">
        <v>0</v>
      </c>
      <c r="N433" s="49"/>
    </row>
    <row r="434" spans="1:14" ht="20.25" customHeight="1">
      <c r="A434" s="22" t="str">
        <f>IF('Team Card'!$B$13="","",'Team Card'!$B$13)</f>
        <v>Ron Mickell</v>
      </c>
      <c r="B434" s="58">
        <v>1</v>
      </c>
      <c r="C434" s="33">
        <v>2</v>
      </c>
      <c r="D434" s="33">
        <v>2</v>
      </c>
      <c r="E434" s="33">
        <v>1</v>
      </c>
      <c r="F434" s="33"/>
      <c r="G434" s="33"/>
      <c r="H434" s="33"/>
      <c r="I434" s="33"/>
      <c r="J434" s="34"/>
      <c r="K434" s="49"/>
      <c r="L434" s="66" t="s">
        <v>75</v>
      </c>
      <c r="M434" s="49">
        <v>0</v>
      </c>
      <c r="N434" s="49"/>
    </row>
    <row r="435" spans="1:14" ht="20.25" customHeight="1">
      <c r="A435" s="12" t="str">
        <f>IF('Team Card'!$B$14="","",'Team Card'!$B$14)</f>
        <v>J Cole</v>
      </c>
      <c r="B435" s="68" t="str">
        <f>IF(OR(GameCard515[[#This Row],[PA]]&gt;0,$E$425="Win (FORFEIT)",L435="Yes"),1,"")</f>
        <v/>
      </c>
      <c r="C435" s="69"/>
      <c r="D435" s="69"/>
      <c r="E435" s="69"/>
      <c r="F435" s="69"/>
      <c r="G435" s="69"/>
      <c r="H435" s="69"/>
      <c r="I435" s="69"/>
      <c r="J435" s="70"/>
      <c r="K435" s="49"/>
      <c r="L435" s="67" t="s">
        <v>75</v>
      </c>
      <c r="M435" s="49">
        <v>0</v>
      </c>
      <c r="N435" s="49"/>
    </row>
    <row r="436" spans="1:14" ht="20.25" customHeight="1">
      <c r="A436" s="22" t="str">
        <f>IF('Team Card'!$B$15="","",'Team Card'!$B$15)</f>
        <v>Kevin Gaboardi</v>
      </c>
      <c r="B436" s="58">
        <v>1</v>
      </c>
      <c r="C436" s="33">
        <v>2</v>
      </c>
      <c r="D436" s="33">
        <v>2</v>
      </c>
      <c r="E436" s="33">
        <v>1</v>
      </c>
      <c r="F436" s="33">
        <v>1</v>
      </c>
      <c r="G436" s="33"/>
      <c r="H436" s="33"/>
      <c r="I436" s="33"/>
      <c r="J436" s="34"/>
      <c r="K436" s="49"/>
      <c r="L436" s="66" t="s">
        <v>75</v>
      </c>
      <c r="M436" s="49">
        <v>0</v>
      </c>
      <c r="N436" s="49"/>
    </row>
    <row r="437" spans="1:14" ht="20.25" customHeight="1">
      <c r="A437" s="12" t="str">
        <f>IF('Team Card'!$B$16="","",'Team Card'!$B$16)</f>
        <v>Rich Durland</v>
      </c>
      <c r="B437" s="68">
        <v>1</v>
      </c>
      <c r="C437" s="69">
        <v>2</v>
      </c>
      <c r="D437" s="69">
        <v>1</v>
      </c>
      <c r="E437" s="69">
        <v>0</v>
      </c>
      <c r="F437" s="69"/>
      <c r="G437" s="69">
        <v>1</v>
      </c>
      <c r="H437" s="69">
        <v>1</v>
      </c>
      <c r="I437" s="69"/>
      <c r="J437" s="70"/>
      <c r="K437" s="49"/>
      <c r="L437" s="67" t="s">
        <v>75</v>
      </c>
      <c r="M437" s="49">
        <v>0</v>
      </c>
      <c r="N437" s="49"/>
    </row>
    <row r="438" spans="1:14" ht="20.25" customHeight="1">
      <c r="A438" s="22" t="str">
        <f>IF('Team Card'!$B$17="","",'Team Card'!$B$17)</f>
        <v>Andy Decker</v>
      </c>
      <c r="B438" s="58" t="str">
        <f>IF(OR(GameCard515[[#This Row],[PA]]&gt;0,$E$425="Win (FORFEIT)",L438="Yes"),1,"")</f>
        <v/>
      </c>
      <c r="C438" s="33"/>
      <c r="D438" s="33"/>
      <c r="E438" s="33"/>
      <c r="F438" s="33"/>
      <c r="G438" s="33"/>
      <c r="H438" s="33"/>
      <c r="I438" s="33"/>
      <c r="J438" s="34"/>
      <c r="K438" s="49"/>
      <c r="L438" s="66" t="s">
        <v>75</v>
      </c>
      <c r="M438" s="49">
        <v>0</v>
      </c>
      <c r="N438" s="49"/>
    </row>
    <row r="439" spans="1:14" ht="20.25" customHeight="1">
      <c r="A439" s="12" t="str">
        <f>IF('Team Card'!$B$18="","",'Team Card'!$B$18)</f>
        <v>Tyler Davis</v>
      </c>
      <c r="B439" s="68" t="str">
        <f>IF(OR(GameCard515[[#This Row],[PA]]&gt;0,$E$425="Win (FORFEIT)",L439="Yes"),1,"")</f>
        <v/>
      </c>
      <c r="C439" s="69"/>
      <c r="D439" s="69"/>
      <c r="E439" s="69"/>
      <c r="F439" s="69"/>
      <c r="G439" s="69"/>
      <c r="H439" s="69"/>
      <c r="I439" s="69"/>
      <c r="J439" s="70"/>
      <c r="K439" s="49"/>
      <c r="L439" s="67" t="s">
        <v>75</v>
      </c>
      <c r="M439" s="49">
        <v>0</v>
      </c>
      <c r="N439" s="49"/>
    </row>
    <row r="440" spans="1:14" ht="20.25" customHeight="1">
      <c r="A440" s="22" t="str">
        <f>IF('Team Card'!$B$19="","",'Team Card'!$B$19)</f>
        <v>Robbie Frey</v>
      </c>
      <c r="B440" s="58">
        <v>1</v>
      </c>
      <c r="C440" s="33">
        <v>2</v>
      </c>
      <c r="D440" s="33">
        <v>2</v>
      </c>
      <c r="E440" s="33">
        <v>1</v>
      </c>
      <c r="F440" s="33"/>
      <c r="G440" s="33"/>
      <c r="H440" s="33"/>
      <c r="I440" s="33"/>
      <c r="J440" s="34"/>
      <c r="K440" s="49"/>
      <c r="L440" s="66" t="s">
        <v>75</v>
      </c>
      <c r="M440" s="49">
        <v>0</v>
      </c>
      <c r="N440" s="49"/>
    </row>
    <row r="441" spans="1:14" ht="20.25" customHeight="1">
      <c r="A441" s="12" t="str">
        <f>IF('Team Card'!$B$20="","",'Team Card'!$B$20)</f>
        <v>Bobby Weaver</v>
      </c>
      <c r="B441" s="68" t="str">
        <f>IF(OR(GameCard515[[#This Row],[PA]]&gt;0,$E$425="Win (FORFEIT)",L441="Yes"),1,"")</f>
        <v/>
      </c>
      <c r="C441" s="69"/>
      <c r="D441" s="69"/>
      <c r="E441" s="69"/>
      <c r="F441" s="69"/>
      <c r="G441" s="69"/>
      <c r="H441" s="69"/>
      <c r="I441" s="69"/>
      <c r="J441" s="70"/>
      <c r="K441" s="49"/>
      <c r="L441" s="67" t="s">
        <v>75</v>
      </c>
      <c r="M441" s="49">
        <v>0</v>
      </c>
      <c r="N441" s="49"/>
    </row>
    <row r="442" spans="1:14" ht="20.25" customHeight="1">
      <c r="A442" s="22" t="str">
        <f>IF('Team Card'!$B$21="","",'Team Card'!$B$21)</f>
        <v>J Braun</v>
      </c>
      <c r="B442" s="58" t="str">
        <f>IF(OR(GameCard515[[#This Row],[PA]]&gt;0,$E$425="Win (FORFEIT)",L442="Yes"),1,"")</f>
        <v/>
      </c>
      <c r="C442" s="33"/>
      <c r="D442" s="33"/>
      <c r="E442" s="33"/>
      <c r="F442" s="33"/>
      <c r="G442" s="33"/>
      <c r="H442" s="33"/>
      <c r="I442" s="33"/>
      <c r="J442" s="34"/>
      <c r="K442" s="49"/>
      <c r="L442" s="66" t="s">
        <v>75</v>
      </c>
      <c r="M442" s="49">
        <v>0</v>
      </c>
      <c r="N442" s="49"/>
    </row>
    <row r="443" spans="1:14" ht="20.25" customHeight="1">
      <c r="A443" s="12" t="str">
        <f>IF('Team Card'!$B$22="","",'Team Card'!$B$22)</f>
        <v>Sean Bigham</v>
      </c>
      <c r="B443" s="68" t="str">
        <f>IF(OR(GameCard515[[#This Row],[PA]]&gt;0,$E$425="Win (FORFEIT)",L443="Yes"),1,"")</f>
        <v/>
      </c>
      <c r="C443" s="69"/>
      <c r="D443" s="69"/>
      <c r="E443" s="69"/>
      <c r="F443" s="69"/>
      <c r="G443" s="69"/>
      <c r="H443" s="69"/>
      <c r="I443" s="69"/>
      <c r="J443" s="70"/>
      <c r="K443" s="49"/>
      <c r="L443" s="67" t="s">
        <v>75</v>
      </c>
      <c r="M443" s="49">
        <v>0</v>
      </c>
      <c r="N443" s="49"/>
    </row>
    <row r="444" spans="1:14" ht="20.25" customHeight="1">
      <c r="A444" s="22" t="str">
        <f>IF('Team Card'!$B$23="","",'Team Card'!$B$23)</f>
        <v>M Brew</v>
      </c>
      <c r="B444" s="58" t="str">
        <f>IF(OR(GameCard515[[#This Row],[PA]]&gt;0,$E$425="Win (FORFEIT)",L444="Yes"),1,"")</f>
        <v/>
      </c>
      <c r="C444" s="33"/>
      <c r="D444" s="33"/>
      <c r="E444" s="33"/>
      <c r="F444" s="33"/>
      <c r="G444" s="33"/>
      <c r="H444" s="33"/>
      <c r="I444" s="33"/>
      <c r="J444" s="34"/>
      <c r="K444" s="49"/>
      <c r="L444" s="66" t="s">
        <v>75</v>
      </c>
      <c r="M444" s="49">
        <v>0</v>
      </c>
      <c r="N444" s="49"/>
    </row>
    <row r="445" spans="1:14" ht="20.25" customHeight="1">
      <c r="A445" s="12" t="str">
        <f>IF('Team Card'!$B$24="","",'Team Card'!$B$24)</f>
        <v>D Finney</v>
      </c>
      <c r="B445" s="68">
        <v>1</v>
      </c>
      <c r="C445" s="69">
        <v>3</v>
      </c>
      <c r="D445" s="69">
        <v>3</v>
      </c>
      <c r="E445" s="69">
        <v>0</v>
      </c>
      <c r="F445" s="69"/>
      <c r="G445" s="69">
        <v>1</v>
      </c>
      <c r="H445" s="69"/>
      <c r="I445" s="69"/>
      <c r="J445" s="70"/>
      <c r="K445" s="49"/>
      <c r="L445" s="67" t="s">
        <v>75</v>
      </c>
      <c r="M445" s="49">
        <v>0</v>
      </c>
      <c r="N445" s="49"/>
    </row>
    <row r="446" spans="1:14" ht="20.25" customHeight="1">
      <c r="A446" s="22" t="str">
        <f>IF('Team Card'!$B$25="","",'Team Card'!$B$25)</f>
        <v>D Haber</v>
      </c>
      <c r="B446" s="58">
        <v>1</v>
      </c>
      <c r="C446" s="33">
        <v>2</v>
      </c>
      <c r="D446" s="33">
        <v>2</v>
      </c>
      <c r="E446" s="33">
        <v>0</v>
      </c>
      <c r="F446" s="33">
        <v>1</v>
      </c>
      <c r="G446" s="33"/>
      <c r="H446" s="33"/>
      <c r="I446" s="33"/>
      <c r="J446" s="34"/>
      <c r="K446" s="49"/>
      <c r="L446" s="66" t="s">
        <v>75</v>
      </c>
      <c r="M446" s="49">
        <v>0</v>
      </c>
      <c r="N446" s="49"/>
    </row>
    <row r="447" spans="1:14" ht="20.25" customHeight="1">
      <c r="A447" s="12" t="str">
        <f>IF('Team Card'!$B$26="","",'Team Card'!$B$26)</f>
        <v>Roger Manning</v>
      </c>
      <c r="B447" s="68">
        <v>1</v>
      </c>
      <c r="C447" s="69">
        <v>3</v>
      </c>
      <c r="D447" s="69">
        <v>3</v>
      </c>
      <c r="E447" s="69">
        <v>0</v>
      </c>
      <c r="F447" s="69"/>
      <c r="G447" s="69"/>
      <c r="H447" s="69"/>
      <c r="I447" s="69"/>
      <c r="J447" s="70"/>
      <c r="K447" s="49"/>
      <c r="L447" s="67" t="s">
        <v>75</v>
      </c>
      <c r="M447" s="49">
        <v>0</v>
      </c>
      <c r="N447" s="49"/>
    </row>
    <row r="448" spans="1:14" ht="20.25" customHeight="1">
      <c r="A448" s="22" t="str">
        <f>IF('Team Card'!$B$27="","",'Team Card'!$B$27)</f>
        <v>Chris Whalen</v>
      </c>
      <c r="B448" s="58" t="str">
        <f>IF(OR(GameCard515[[#This Row],[PA]]&gt;0,$E$425="Win (FORFEIT)",L448="Yes"),1,"")</f>
        <v/>
      </c>
      <c r="C448" s="33"/>
      <c r="D448" s="33"/>
      <c r="E448" s="33"/>
      <c r="F448" s="33"/>
      <c r="G448" s="33"/>
      <c r="H448" s="33"/>
      <c r="I448" s="33"/>
      <c r="J448" s="34"/>
      <c r="K448" s="49"/>
      <c r="L448" s="66" t="s">
        <v>75</v>
      </c>
      <c r="M448" s="49">
        <v>0</v>
      </c>
      <c r="N448" s="49"/>
    </row>
    <row r="449" spans="1:14" ht="20.25" customHeight="1">
      <c r="A449" s="12" t="str">
        <f>IF('Team Card'!$B$28="","",'Team Card'!$B$28)</f>
        <v>Rick Dohoney</v>
      </c>
      <c r="B449" s="68" t="str">
        <f>IF(OR(GameCard515[[#This Row],[PA]]&gt;0,$E$425="Win (FORFEIT)",L449="Yes"),1,"")</f>
        <v/>
      </c>
      <c r="C449" s="69"/>
      <c r="D449" s="69"/>
      <c r="E449" s="69"/>
      <c r="F449" s="69"/>
      <c r="G449" s="69"/>
      <c r="H449" s="69"/>
      <c r="I449" s="69"/>
      <c r="J449" s="70"/>
      <c r="K449" s="49"/>
      <c r="L449" s="67" t="s">
        <v>75</v>
      </c>
      <c r="M449" s="49">
        <v>0</v>
      </c>
      <c r="N449" s="49"/>
    </row>
    <row r="450" spans="1:14" ht="20.25" customHeight="1">
      <c r="A450" s="22" t="str">
        <f>IF('Team Card'!$B$29="","",'Team Card'!$B$29)</f>
        <v>S Natue</v>
      </c>
      <c r="B450" s="58" t="str">
        <f>IF(OR(GameCard515[[#This Row],[PA]]&gt;0,$E$425="Win (FORFEIT)",L450="Yes"),1,"")</f>
        <v/>
      </c>
      <c r="C450" s="33"/>
      <c r="D450" s="33"/>
      <c r="E450" s="33"/>
      <c r="F450" s="33"/>
      <c r="G450" s="33"/>
      <c r="H450" s="33"/>
      <c r="I450" s="33"/>
      <c r="J450" s="34"/>
      <c r="K450" s="49"/>
      <c r="L450" s="66" t="s">
        <v>75</v>
      </c>
      <c r="M450" s="49">
        <v>0</v>
      </c>
      <c r="N450" s="49"/>
    </row>
    <row r="451" spans="1:14" ht="20.25" customHeight="1">
      <c r="A451" s="12" t="str">
        <f>IF('Team Card'!$B$30="","",'Team Card'!$B$30)</f>
        <v>K Miksaucha</v>
      </c>
      <c r="B451" s="68">
        <v>1</v>
      </c>
      <c r="C451" s="69">
        <v>2</v>
      </c>
      <c r="D451" s="69">
        <v>1</v>
      </c>
      <c r="E451" s="69">
        <v>1</v>
      </c>
      <c r="F451" s="69"/>
      <c r="G451" s="69"/>
      <c r="H451" s="69"/>
      <c r="I451" s="69">
        <v>1</v>
      </c>
      <c r="J451" s="70"/>
      <c r="K451" s="49"/>
      <c r="L451" s="67" t="s">
        <v>75</v>
      </c>
      <c r="M451" s="49">
        <v>0</v>
      </c>
      <c r="N451" s="49"/>
    </row>
    <row r="452" spans="1:14" ht="20.25" customHeight="1" thickBot="1">
      <c r="A452" s="22" t="str">
        <f>IF('Team Card'!$B$31="","",'Team Card'!$B$31)</f>
        <v/>
      </c>
      <c r="B452" s="58" t="str">
        <f>IF(OR(GameCard515[[#This Row],[PA]]&gt;0,$E$425="Win (FORFEIT)",L452="Yes"),1,"")</f>
        <v/>
      </c>
      <c r="C452" s="33"/>
      <c r="D452" s="33"/>
      <c r="E452" s="33"/>
      <c r="F452" s="33"/>
      <c r="G452" s="33"/>
      <c r="H452" s="33"/>
      <c r="I452" s="33"/>
      <c r="J452" s="34"/>
      <c r="K452" s="49"/>
      <c r="L452" s="66" t="s">
        <v>75</v>
      </c>
      <c r="M452" s="49">
        <v>0</v>
      </c>
      <c r="N452" s="49"/>
    </row>
    <row r="453" spans="1:14" ht="20.25" customHeight="1">
      <c r="A453" s="43" t="s">
        <v>9</v>
      </c>
      <c r="B453" s="44">
        <f>IF(OR(GameCard515[[#This Row],[PA]]&gt;0,$E$425="Win (FORFEIT)",L453="Yes"),1,"")</f>
        <v>1</v>
      </c>
      <c r="C453" s="44">
        <f t="shared" ref="C453" si="97">SUM(C428:C452)</f>
        <v>24</v>
      </c>
      <c r="D453" s="45">
        <f t="shared" ref="D453" si="98">SUM(D428:D452)</f>
        <v>22</v>
      </c>
      <c r="E453" s="44">
        <f t="shared" ref="E453" si="99">SUM(E428:E452)</f>
        <v>8</v>
      </c>
      <c r="F453" s="44">
        <f t="shared" ref="F453" si="100">SUM(F428:F452)</f>
        <v>3</v>
      </c>
      <c r="G453" s="44">
        <f t="shared" ref="G453" si="101">SUM(G428:G452)</f>
        <v>2</v>
      </c>
      <c r="H453" s="44">
        <f t="shared" ref="H453" si="102">SUM(H428:H452)</f>
        <v>1</v>
      </c>
      <c r="I453" s="44">
        <f t="shared" ref="I453" si="103">SUM(I428:I452)</f>
        <v>1</v>
      </c>
      <c r="J453" s="46">
        <f t="shared" ref="J453" si="104">SUM(J428:J452)</f>
        <v>0</v>
      </c>
      <c r="K453" s="49"/>
      <c r="L453" s="49"/>
      <c r="M453" s="49">
        <v>0</v>
      </c>
      <c r="N453" s="49"/>
    </row>
    <row r="454" spans="1:14" ht="20.25" customHeight="1">
      <c r="A454" s="38"/>
      <c r="B454" s="38"/>
      <c r="C454" s="27"/>
      <c r="D454" s="27"/>
      <c r="E454" s="27"/>
      <c r="F454" s="38"/>
      <c r="G454" s="38"/>
      <c r="H454" s="38"/>
      <c r="I454" s="38"/>
      <c r="J454" s="38"/>
      <c r="K454" s="49"/>
      <c r="L454" s="49"/>
      <c r="M454" s="49">
        <v>0</v>
      </c>
      <c r="N454" s="49"/>
    </row>
    <row r="455" spans="1:14" ht="20.25" customHeight="1">
      <c r="A455" s="89" t="s">
        <v>31</v>
      </c>
      <c r="B455" s="89"/>
      <c r="C455" s="89"/>
      <c r="D455" s="89"/>
      <c r="E455" s="89"/>
      <c r="F455" s="89"/>
      <c r="G455" s="89"/>
      <c r="H455" s="89"/>
      <c r="I455" s="89"/>
      <c r="J455" s="89"/>
      <c r="K455" s="49"/>
      <c r="L455" s="49"/>
      <c r="M455" s="49">
        <v>0</v>
      </c>
      <c r="N455" s="49"/>
    </row>
    <row r="456" spans="1:14" ht="20.25" customHeight="1">
      <c r="A456" s="87"/>
      <c r="B456" s="88"/>
      <c r="C456" s="88"/>
      <c r="D456" s="88"/>
      <c r="E456" s="38"/>
      <c r="F456" s="38"/>
      <c r="G456" s="38"/>
      <c r="H456" s="38"/>
      <c r="I456" s="38"/>
      <c r="J456" s="38"/>
      <c r="K456" s="49"/>
      <c r="L456" s="49"/>
      <c r="M456" s="49">
        <v>0</v>
      </c>
      <c r="N456" s="49"/>
    </row>
    <row r="457" spans="1:14" ht="20.25" customHeight="1">
      <c r="A457" s="23" t="s">
        <v>13</v>
      </c>
      <c r="B457" s="85">
        <v>43327</v>
      </c>
      <c r="C457" s="85"/>
      <c r="D457" s="13" t="s">
        <v>37</v>
      </c>
      <c r="E457" s="86" t="s">
        <v>40</v>
      </c>
      <c r="F457" s="86"/>
      <c r="G457" s="23" t="s">
        <v>12</v>
      </c>
      <c r="H457" s="90" t="s">
        <v>80</v>
      </c>
      <c r="I457" s="90"/>
      <c r="J457" s="38"/>
      <c r="K457" s="48">
        <f>IF(OR(E457="Win",E457="Win (FORFEIT)"),1,0)</f>
        <v>1</v>
      </c>
      <c r="L457" s="49">
        <f>IF(OR(E457="Loss",E457="Loss (FORFEIT)"),1,0)</f>
        <v>0</v>
      </c>
      <c r="M457" s="49">
        <f>IF(B457&lt;&gt;"",1,0)</f>
        <v>1</v>
      </c>
      <c r="N457" s="49"/>
    </row>
    <row r="458" spans="1:14" ht="20.25" customHeight="1" thickBot="1">
      <c r="A458" s="39"/>
      <c r="B458" s="39"/>
      <c r="C458" s="39"/>
      <c r="D458" s="39"/>
      <c r="E458" s="39"/>
      <c r="F458" s="39"/>
      <c r="G458" s="39"/>
      <c r="H458" s="39"/>
      <c r="I458" s="39"/>
      <c r="J458" s="39"/>
      <c r="K458" s="50"/>
      <c r="L458" s="49"/>
      <c r="M458" s="49">
        <v>0</v>
      </c>
      <c r="N458" s="49"/>
    </row>
    <row r="459" spans="1:14" ht="20.25" customHeight="1" thickBot="1">
      <c r="A459" s="40" t="s">
        <v>10</v>
      </c>
      <c r="B459" s="41" t="s">
        <v>4</v>
      </c>
      <c r="C459" s="41" t="s">
        <v>0</v>
      </c>
      <c r="D459" s="41" t="s">
        <v>1</v>
      </c>
      <c r="E459" s="41" t="s">
        <v>2</v>
      </c>
      <c r="F459" s="41" t="s">
        <v>5</v>
      </c>
      <c r="G459" s="41" t="s">
        <v>6</v>
      </c>
      <c r="H459" s="41" t="s">
        <v>11</v>
      </c>
      <c r="I459" s="41" t="s">
        <v>7</v>
      </c>
      <c r="J459" s="42" t="s">
        <v>8</v>
      </c>
      <c r="K459" s="49"/>
      <c r="L459" s="65" t="s">
        <v>72</v>
      </c>
      <c r="M459" s="49">
        <v>0</v>
      </c>
      <c r="N459" s="49"/>
    </row>
    <row r="460" spans="1:14" ht="20.25" customHeight="1">
      <c r="A460" s="22" t="str">
        <f>IF('Team Card'!$B$7="","",'Team Card'!$B$7)</f>
        <v>Brian Lawrence</v>
      </c>
      <c r="B460" s="58">
        <v>1</v>
      </c>
      <c r="C460" s="33">
        <v>5</v>
      </c>
      <c r="D460" s="33">
        <v>4</v>
      </c>
      <c r="E460" s="33">
        <v>1</v>
      </c>
      <c r="F460" s="33">
        <v>2</v>
      </c>
      <c r="G460" s="33">
        <v>1</v>
      </c>
      <c r="H460" s="33"/>
      <c r="I460" s="33">
        <v>1</v>
      </c>
      <c r="J460" s="34"/>
      <c r="K460" s="49"/>
      <c r="L460" s="66" t="s">
        <v>75</v>
      </c>
      <c r="M460" s="49">
        <v>0</v>
      </c>
      <c r="N460" s="49"/>
    </row>
    <row r="461" spans="1:14" ht="20.25" customHeight="1">
      <c r="A461" s="12" t="str">
        <f>IF('Team Card'!$B$8="","",'Team Card'!$B$8)</f>
        <v>Brian Molinaro</v>
      </c>
      <c r="B461" s="68">
        <v>1</v>
      </c>
      <c r="C461" s="69">
        <v>4</v>
      </c>
      <c r="D461" s="69">
        <v>4</v>
      </c>
      <c r="E461" s="69">
        <v>2</v>
      </c>
      <c r="F461" s="69">
        <v>2</v>
      </c>
      <c r="G461" s="69">
        <v>2</v>
      </c>
      <c r="H461" s="69"/>
      <c r="I461" s="69"/>
      <c r="J461" s="70"/>
      <c r="K461" s="49"/>
      <c r="L461" s="67" t="s">
        <v>75</v>
      </c>
      <c r="M461" s="49">
        <v>0</v>
      </c>
      <c r="N461" s="49"/>
    </row>
    <row r="462" spans="1:14" ht="20.25" customHeight="1">
      <c r="A462" s="22" t="str">
        <f>IF('Team Card'!$B$9="","",'Team Card'!$B$9)</f>
        <v>Nick Molinaro</v>
      </c>
      <c r="B462" s="58">
        <v>1</v>
      </c>
      <c r="C462" s="33">
        <v>4</v>
      </c>
      <c r="D462" s="33">
        <v>3</v>
      </c>
      <c r="E462" s="33">
        <v>3</v>
      </c>
      <c r="F462" s="33">
        <v>2</v>
      </c>
      <c r="G462" s="33">
        <v>4</v>
      </c>
      <c r="H462" s="33">
        <v>1</v>
      </c>
      <c r="I462" s="33"/>
      <c r="J462" s="34"/>
      <c r="K462" s="49"/>
      <c r="L462" s="66" t="s">
        <v>75</v>
      </c>
      <c r="M462" s="49">
        <v>0</v>
      </c>
      <c r="N462" s="49"/>
    </row>
    <row r="463" spans="1:14" ht="20.25" customHeight="1">
      <c r="A463" s="12" t="str">
        <f>IF('Team Card'!$B$10="","",'Team Card'!$B$10)</f>
        <v>E Braun</v>
      </c>
      <c r="B463" s="68" t="str">
        <f>IF(OR(GameCard616[[#This Row],[PA]]&gt;0,$E$457="Win (FORFEIT)",L463="Yes"),1,"")</f>
        <v/>
      </c>
      <c r="C463" s="69"/>
      <c r="D463" s="69"/>
      <c r="E463" s="69"/>
      <c r="F463" s="69"/>
      <c r="G463" s="69"/>
      <c r="H463" s="69"/>
      <c r="I463" s="69"/>
      <c r="J463" s="70"/>
      <c r="K463" s="49"/>
      <c r="L463" s="67" t="s">
        <v>75</v>
      </c>
      <c r="M463" s="49">
        <v>0</v>
      </c>
      <c r="N463" s="49"/>
    </row>
    <row r="464" spans="1:14" ht="20.25" customHeight="1">
      <c r="A464" s="22" t="str">
        <f>IF('Team Card'!$B$11="","",'Team Card'!$B$11)</f>
        <v>Kirk Daley</v>
      </c>
      <c r="B464" s="58">
        <v>1</v>
      </c>
      <c r="C464" s="33">
        <v>4</v>
      </c>
      <c r="D464" s="33">
        <v>4</v>
      </c>
      <c r="E464" s="33">
        <v>3</v>
      </c>
      <c r="F464" s="33">
        <v>2</v>
      </c>
      <c r="G464" s="33">
        <v>1</v>
      </c>
      <c r="H464" s="33"/>
      <c r="I464" s="33"/>
      <c r="J464" s="34"/>
      <c r="K464" s="49"/>
      <c r="L464" s="66" t="s">
        <v>75</v>
      </c>
      <c r="M464" s="49">
        <v>0</v>
      </c>
      <c r="N464" s="49"/>
    </row>
    <row r="465" spans="1:14" ht="20.25" customHeight="1">
      <c r="A465" s="12" t="str">
        <f>IF('Team Card'!$B$12="","",'Team Card'!$B$12)</f>
        <v>James Vecchiarello</v>
      </c>
      <c r="B465" s="68">
        <v>1</v>
      </c>
      <c r="C465" s="69">
        <v>4</v>
      </c>
      <c r="D465" s="69">
        <v>3</v>
      </c>
      <c r="E465" s="69">
        <v>0</v>
      </c>
      <c r="F465" s="69"/>
      <c r="G465" s="69"/>
      <c r="H465" s="69"/>
      <c r="I465" s="69">
        <v>1</v>
      </c>
      <c r="J465" s="70"/>
      <c r="K465" s="49"/>
      <c r="L465" s="67" t="s">
        <v>75</v>
      </c>
      <c r="M465" s="49">
        <v>0</v>
      </c>
      <c r="N465" s="49"/>
    </row>
    <row r="466" spans="1:14" ht="20.25" customHeight="1">
      <c r="A466" s="22" t="str">
        <f>IF('Team Card'!$B$13="","",'Team Card'!$B$13)</f>
        <v>Ron Mickell</v>
      </c>
      <c r="B466" s="58" t="str">
        <f>IF(OR(GameCard616[[#This Row],[PA]]&gt;0,$E$457="Win (FORFEIT)",L466="Yes"),1,"")</f>
        <v/>
      </c>
      <c r="C466" s="33"/>
      <c r="D466" s="33"/>
      <c r="E466" s="33"/>
      <c r="F466" s="33"/>
      <c r="G466" s="33"/>
      <c r="H466" s="33"/>
      <c r="I466" s="33"/>
      <c r="J466" s="34"/>
      <c r="K466" s="49"/>
      <c r="L466" s="66" t="s">
        <v>75</v>
      </c>
      <c r="M466" s="49">
        <v>0</v>
      </c>
      <c r="N466" s="49"/>
    </row>
    <row r="467" spans="1:14" ht="20.25" customHeight="1">
      <c r="A467" s="12" t="str">
        <f>IF('Team Card'!$B$14="","",'Team Card'!$B$14)</f>
        <v>J Cole</v>
      </c>
      <c r="B467" s="68" t="str">
        <f>IF(OR(GameCard616[[#This Row],[PA]]&gt;0,$E$457="Win (FORFEIT)",L467="Yes"),1,"")</f>
        <v/>
      </c>
      <c r="C467" s="69"/>
      <c r="D467" s="69"/>
      <c r="E467" s="69"/>
      <c r="F467" s="69"/>
      <c r="G467" s="69"/>
      <c r="H467" s="69"/>
      <c r="I467" s="69"/>
      <c r="J467" s="70"/>
      <c r="K467" s="49"/>
      <c r="L467" s="67" t="s">
        <v>75</v>
      </c>
      <c r="M467" s="49">
        <v>0</v>
      </c>
      <c r="N467" s="49"/>
    </row>
    <row r="468" spans="1:14" ht="20.25" customHeight="1">
      <c r="A468" s="22" t="str">
        <f>IF('Team Card'!$B$15="","",'Team Card'!$B$15)</f>
        <v>Kevin Gaboardi</v>
      </c>
      <c r="B468" s="58">
        <v>1</v>
      </c>
      <c r="C468" s="33">
        <v>4</v>
      </c>
      <c r="D468" s="33">
        <v>2</v>
      </c>
      <c r="E468" s="33">
        <v>1</v>
      </c>
      <c r="F468" s="33">
        <v>1</v>
      </c>
      <c r="G468" s="33">
        <v>1</v>
      </c>
      <c r="H468" s="33"/>
      <c r="I468" s="33">
        <v>2</v>
      </c>
      <c r="J468" s="34"/>
      <c r="K468" s="49"/>
      <c r="L468" s="66" t="s">
        <v>75</v>
      </c>
      <c r="M468" s="49">
        <v>0</v>
      </c>
      <c r="N468" s="49"/>
    </row>
    <row r="469" spans="1:14" ht="20.25" customHeight="1">
      <c r="A469" s="12" t="str">
        <f>IF('Team Card'!$B$16="","",'Team Card'!$B$16)</f>
        <v>Rich Durland</v>
      </c>
      <c r="B469" s="68">
        <v>1</v>
      </c>
      <c r="C469" s="69">
        <v>4</v>
      </c>
      <c r="D469" s="69">
        <v>4</v>
      </c>
      <c r="E469" s="69">
        <v>2</v>
      </c>
      <c r="F469" s="69"/>
      <c r="G469" s="69">
        <v>1</v>
      </c>
      <c r="H469" s="69"/>
      <c r="I469" s="69"/>
      <c r="J469" s="70"/>
      <c r="K469" s="49"/>
      <c r="L469" s="67" t="s">
        <v>75</v>
      </c>
      <c r="M469" s="49">
        <v>0</v>
      </c>
      <c r="N469" s="49"/>
    </row>
    <row r="470" spans="1:14" ht="20.25" customHeight="1">
      <c r="A470" s="22" t="str">
        <f>IF('Team Card'!$B$17="","",'Team Card'!$B$17)</f>
        <v>Andy Decker</v>
      </c>
      <c r="B470" s="58" t="str">
        <f>IF(OR(GameCard616[[#This Row],[PA]]&gt;0,$E$457="Win (FORFEIT)",L470="Yes"),1,"")</f>
        <v/>
      </c>
      <c r="C470" s="33"/>
      <c r="D470" s="33"/>
      <c r="E470" s="33"/>
      <c r="F470" s="33"/>
      <c r="G470" s="33"/>
      <c r="H470" s="33"/>
      <c r="I470" s="33"/>
      <c r="J470" s="34"/>
      <c r="K470" s="49"/>
      <c r="L470" s="66" t="s">
        <v>75</v>
      </c>
      <c r="M470" s="49">
        <v>0</v>
      </c>
      <c r="N470" s="49"/>
    </row>
    <row r="471" spans="1:14" ht="20.25" customHeight="1">
      <c r="A471" s="12" t="str">
        <f>IF('Team Card'!$B$18="","",'Team Card'!$B$18)</f>
        <v>Tyler Davis</v>
      </c>
      <c r="B471" s="68" t="str">
        <f>IF(OR(GameCard616[[#This Row],[PA]]&gt;0,$E$457="Win (FORFEIT)",L471="Yes"),1,"")</f>
        <v/>
      </c>
      <c r="C471" s="69"/>
      <c r="D471" s="69"/>
      <c r="E471" s="69"/>
      <c r="F471" s="69"/>
      <c r="G471" s="69"/>
      <c r="H471" s="69"/>
      <c r="I471" s="69"/>
      <c r="J471" s="70"/>
      <c r="K471" s="49"/>
      <c r="L471" s="67" t="s">
        <v>75</v>
      </c>
      <c r="M471" s="49">
        <v>0</v>
      </c>
      <c r="N471" s="49"/>
    </row>
    <row r="472" spans="1:14" ht="20.25" customHeight="1">
      <c r="A472" s="22" t="str">
        <f>IF('Team Card'!$B$19="","",'Team Card'!$B$19)</f>
        <v>Robbie Frey</v>
      </c>
      <c r="B472" s="58" t="str">
        <f>IF(OR(GameCard616[[#This Row],[PA]]&gt;0,$E$457="Win (FORFEIT)",L472="Yes"),1,"")</f>
        <v/>
      </c>
      <c r="C472" s="33"/>
      <c r="D472" s="33"/>
      <c r="E472" s="33"/>
      <c r="F472" s="33"/>
      <c r="G472" s="33"/>
      <c r="H472" s="33"/>
      <c r="I472" s="33"/>
      <c r="J472" s="34"/>
      <c r="K472" s="49"/>
      <c r="L472" s="66" t="s">
        <v>75</v>
      </c>
      <c r="M472" s="49">
        <v>0</v>
      </c>
      <c r="N472" s="49"/>
    </row>
    <row r="473" spans="1:14" ht="20.25" customHeight="1">
      <c r="A473" s="12" t="str">
        <f>IF('Team Card'!$B$20="","",'Team Card'!$B$20)</f>
        <v>Bobby Weaver</v>
      </c>
      <c r="B473" s="68">
        <v>1</v>
      </c>
      <c r="C473" s="69">
        <v>4</v>
      </c>
      <c r="D473" s="69">
        <v>4</v>
      </c>
      <c r="E473" s="69">
        <v>1</v>
      </c>
      <c r="F473" s="69">
        <v>1</v>
      </c>
      <c r="G473" s="69">
        <v>1</v>
      </c>
      <c r="H473" s="69"/>
      <c r="I473" s="69"/>
      <c r="J473" s="70"/>
      <c r="K473" s="49"/>
      <c r="L473" s="67" t="s">
        <v>75</v>
      </c>
      <c r="M473" s="49">
        <v>0</v>
      </c>
      <c r="N473" s="49"/>
    </row>
    <row r="474" spans="1:14" ht="20.25" customHeight="1">
      <c r="A474" s="22" t="str">
        <f>IF('Team Card'!$B$21="","",'Team Card'!$B$21)</f>
        <v>J Braun</v>
      </c>
      <c r="B474" s="58" t="str">
        <f>IF(OR(GameCard616[[#This Row],[PA]]&gt;0,$E$457="Win (FORFEIT)",L474="Yes"),1,"")</f>
        <v/>
      </c>
      <c r="C474" s="33"/>
      <c r="D474" s="33"/>
      <c r="E474" s="33"/>
      <c r="F474" s="33"/>
      <c r="G474" s="33"/>
      <c r="H474" s="33"/>
      <c r="I474" s="33"/>
      <c r="J474" s="34"/>
      <c r="K474" s="49"/>
      <c r="L474" s="66" t="s">
        <v>75</v>
      </c>
      <c r="M474" s="49">
        <v>0</v>
      </c>
      <c r="N474" s="49"/>
    </row>
    <row r="475" spans="1:14" ht="20.25" customHeight="1">
      <c r="A475" s="12" t="str">
        <f>IF('Team Card'!$B$22="","",'Team Card'!$B$22)</f>
        <v>Sean Bigham</v>
      </c>
      <c r="B475" s="68">
        <v>1</v>
      </c>
      <c r="C475" s="69">
        <v>4</v>
      </c>
      <c r="D475" s="69">
        <v>4</v>
      </c>
      <c r="E475" s="69">
        <v>1</v>
      </c>
      <c r="F475" s="69">
        <v>1</v>
      </c>
      <c r="G475" s="69">
        <v>1</v>
      </c>
      <c r="H475" s="69"/>
      <c r="I475" s="69"/>
      <c r="J475" s="70"/>
      <c r="K475" s="49"/>
      <c r="L475" s="67" t="s">
        <v>75</v>
      </c>
      <c r="M475" s="49">
        <v>0</v>
      </c>
      <c r="N475" s="49"/>
    </row>
    <row r="476" spans="1:14" ht="20.25" customHeight="1">
      <c r="A476" s="22" t="str">
        <f>IF('Team Card'!$B$23="","",'Team Card'!$B$23)</f>
        <v>M Brew</v>
      </c>
      <c r="B476" s="58" t="str">
        <f>IF(OR(GameCard616[[#This Row],[PA]]&gt;0,$E$457="Win (FORFEIT)",L476="Yes"),1,"")</f>
        <v/>
      </c>
      <c r="C476" s="33"/>
      <c r="D476" s="33"/>
      <c r="E476" s="33"/>
      <c r="F476" s="33"/>
      <c r="G476" s="33"/>
      <c r="H476" s="33"/>
      <c r="I476" s="33"/>
      <c r="J476" s="34"/>
      <c r="K476" s="49"/>
      <c r="L476" s="66" t="s">
        <v>75</v>
      </c>
      <c r="M476" s="49">
        <v>0</v>
      </c>
      <c r="N476" s="49"/>
    </row>
    <row r="477" spans="1:14" ht="20.25" customHeight="1">
      <c r="A477" s="12" t="str">
        <f>IF('Team Card'!$B$24="","",'Team Card'!$B$24)</f>
        <v>D Finney</v>
      </c>
      <c r="B477" s="68" t="str">
        <f>IF(OR(GameCard616[[#This Row],[PA]]&gt;0,$E$457="Win (FORFEIT)",L477="Yes"),1,"")</f>
        <v/>
      </c>
      <c r="C477" s="69"/>
      <c r="D477" s="69"/>
      <c r="E477" s="69"/>
      <c r="F477" s="69"/>
      <c r="G477" s="69"/>
      <c r="H477" s="69"/>
      <c r="I477" s="69"/>
      <c r="J477" s="70"/>
      <c r="K477" s="49"/>
      <c r="L477" s="67" t="s">
        <v>75</v>
      </c>
      <c r="M477" s="49">
        <v>0</v>
      </c>
      <c r="N477" s="49"/>
    </row>
    <row r="478" spans="1:14" ht="20.25" customHeight="1">
      <c r="A478" s="22" t="str">
        <f>IF('Team Card'!$B$25="","",'Team Card'!$B$25)</f>
        <v>D Haber</v>
      </c>
      <c r="B478" s="58" t="str">
        <f>IF(OR(GameCard616[[#This Row],[PA]]&gt;0,$E$457="Win (FORFEIT)",L478="Yes"),1,"")</f>
        <v/>
      </c>
      <c r="C478" s="33"/>
      <c r="D478" s="33"/>
      <c r="E478" s="33"/>
      <c r="F478" s="33"/>
      <c r="G478" s="33"/>
      <c r="H478" s="33"/>
      <c r="I478" s="33"/>
      <c r="J478" s="34"/>
      <c r="K478" s="49"/>
      <c r="L478" s="66" t="s">
        <v>75</v>
      </c>
      <c r="M478" s="49">
        <v>0</v>
      </c>
      <c r="N478" s="49"/>
    </row>
    <row r="479" spans="1:14" ht="20.25" customHeight="1">
      <c r="A479" s="12" t="str">
        <f>IF('Team Card'!$B$26="","",'Team Card'!$B$26)</f>
        <v>Roger Manning</v>
      </c>
      <c r="B479" s="68">
        <v>1</v>
      </c>
      <c r="C479" s="69">
        <v>4</v>
      </c>
      <c r="D479" s="69">
        <v>4</v>
      </c>
      <c r="E479" s="69">
        <v>2</v>
      </c>
      <c r="F479" s="69">
        <v>1</v>
      </c>
      <c r="G479" s="69">
        <v>1</v>
      </c>
      <c r="H479" s="69"/>
      <c r="I479" s="69"/>
      <c r="J479" s="70"/>
      <c r="K479" s="49"/>
      <c r="L479" s="67" t="s">
        <v>75</v>
      </c>
      <c r="M479" s="49">
        <v>0</v>
      </c>
      <c r="N479" s="49"/>
    </row>
    <row r="480" spans="1:14" ht="20.25" customHeight="1">
      <c r="A480" s="22" t="str">
        <f>IF('Team Card'!$B$27="","",'Team Card'!$B$27)</f>
        <v>Chris Whalen</v>
      </c>
      <c r="B480" s="58" t="str">
        <f>IF(OR(GameCard616[[#This Row],[PA]]&gt;0,$E$457="Win (FORFEIT)",L480="Yes"),1,"")</f>
        <v/>
      </c>
      <c r="C480" s="33"/>
      <c r="D480" s="33"/>
      <c r="E480" s="33"/>
      <c r="F480" s="33"/>
      <c r="G480" s="33"/>
      <c r="H480" s="33"/>
      <c r="I480" s="33"/>
      <c r="J480" s="34"/>
      <c r="K480" s="49"/>
      <c r="L480" s="66" t="s">
        <v>75</v>
      </c>
      <c r="M480" s="49">
        <v>0</v>
      </c>
      <c r="N480" s="49"/>
    </row>
    <row r="481" spans="1:14" ht="20.25" customHeight="1">
      <c r="A481" s="12" t="str">
        <f>IF('Team Card'!$B$28="","",'Team Card'!$B$28)</f>
        <v>Rick Dohoney</v>
      </c>
      <c r="B481" s="68" t="str">
        <f>IF(OR(GameCard616[[#This Row],[PA]]&gt;0,$E$457="Win (FORFEIT)",L481="Yes"),1,"")</f>
        <v/>
      </c>
      <c r="C481" s="69"/>
      <c r="D481" s="69"/>
      <c r="E481" s="69"/>
      <c r="F481" s="69"/>
      <c r="G481" s="69"/>
      <c r="H481" s="69"/>
      <c r="I481" s="69"/>
      <c r="J481" s="70"/>
      <c r="K481" s="49"/>
      <c r="L481" s="67" t="s">
        <v>75</v>
      </c>
      <c r="M481" s="49">
        <v>0</v>
      </c>
      <c r="N481" s="49"/>
    </row>
    <row r="482" spans="1:14" ht="20.25" customHeight="1">
      <c r="A482" s="22" t="str">
        <f>IF('Team Card'!$B$29="","",'Team Card'!$B$29)</f>
        <v>S Natue</v>
      </c>
      <c r="B482" s="58" t="str">
        <f>IF(OR(GameCard616[[#This Row],[PA]]&gt;0,$E$457="Win (FORFEIT)",L482="Yes"),1,"")</f>
        <v/>
      </c>
      <c r="C482" s="33"/>
      <c r="D482" s="33"/>
      <c r="E482" s="33"/>
      <c r="F482" s="33"/>
      <c r="G482" s="33"/>
      <c r="H482" s="33"/>
      <c r="I482" s="33"/>
      <c r="J482" s="34"/>
      <c r="K482" s="49"/>
      <c r="L482" s="66" t="s">
        <v>75</v>
      </c>
      <c r="M482" s="49">
        <v>0</v>
      </c>
      <c r="N482" s="49"/>
    </row>
    <row r="483" spans="1:14" ht="20.25" customHeight="1">
      <c r="A483" s="12" t="str">
        <f>IF('Team Card'!$B$30="","",'Team Card'!$B$30)</f>
        <v>K Miksaucha</v>
      </c>
      <c r="B483" s="68">
        <v>1</v>
      </c>
      <c r="C483" s="69">
        <v>4</v>
      </c>
      <c r="D483" s="69">
        <v>3</v>
      </c>
      <c r="E483" s="69">
        <v>2</v>
      </c>
      <c r="F483" s="69">
        <v>1</v>
      </c>
      <c r="G483" s="69"/>
      <c r="H483" s="69"/>
      <c r="I483" s="69">
        <v>1</v>
      </c>
      <c r="J483" s="70"/>
      <c r="K483" s="49"/>
      <c r="L483" s="67" t="s">
        <v>75</v>
      </c>
      <c r="M483" s="49">
        <v>0</v>
      </c>
      <c r="N483" s="49"/>
    </row>
    <row r="484" spans="1:14" ht="20.25" customHeight="1" thickBot="1">
      <c r="A484" s="22" t="str">
        <f>IF('Team Card'!$B$31="","",'Team Card'!$B$31)</f>
        <v/>
      </c>
      <c r="B484" s="58" t="str">
        <f>IF(OR(GameCard616[[#This Row],[PA]]&gt;0,$E$457="Win (FORFEIT)",L484="Yes"),1,"")</f>
        <v/>
      </c>
      <c r="C484" s="33"/>
      <c r="D484" s="33"/>
      <c r="E484" s="33"/>
      <c r="F484" s="33"/>
      <c r="G484" s="33"/>
      <c r="H484" s="33"/>
      <c r="I484" s="33"/>
      <c r="J484" s="34"/>
      <c r="K484" s="49"/>
      <c r="L484" s="66" t="s">
        <v>75</v>
      </c>
      <c r="M484" s="49">
        <v>0</v>
      </c>
      <c r="N484" s="49"/>
    </row>
    <row r="485" spans="1:14" ht="20.25" customHeight="1">
      <c r="A485" s="43" t="s">
        <v>9</v>
      </c>
      <c r="B485" s="44">
        <f>IF(OR(GameCard616[[#This Row],[PA]]&gt;0,$E$457="Win (FORFEIT)",L485="Yes"),1,"")</f>
        <v>1</v>
      </c>
      <c r="C485" s="44">
        <f t="shared" ref="C485" si="105">SUM(C460:C484)</f>
        <v>45</v>
      </c>
      <c r="D485" s="45">
        <f t="shared" ref="D485" si="106">SUM(D460:D484)</f>
        <v>39</v>
      </c>
      <c r="E485" s="44">
        <f t="shared" ref="E485" si="107">SUM(E460:E484)</f>
        <v>18</v>
      </c>
      <c r="F485" s="44">
        <f t="shared" ref="F485" si="108">SUM(F460:F484)</f>
        <v>13</v>
      </c>
      <c r="G485" s="44">
        <f t="shared" ref="G485" si="109">SUM(G460:G484)</f>
        <v>13</v>
      </c>
      <c r="H485" s="44">
        <f t="shared" ref="H485" si="110">SUM(H460:H484)</f>
        <v>1</v>
      </c>
      <c r="I485" s="44">
        <f t="shared" ref="I485" si="111">SUM(I460:I484)</f>
        <v>5</v>
      </c>
      <c r="J485" s="46">
        <f t="shared" ref="J485" si="112">SUM(J460:J484)</f>
        <v>0</v>
      </c>
      <c r="K485" s="49"/>
      <c r="L485" s="49"/>
      <c r="M485" s="49">
        <v>0</v>
      </c>
      <c r="N485" s="49"/>
    </row>
    <row r="486" spans="1:14" ht="20.25" customHeight="1">
      <c r="A486" s="38"/>
      <c r="B486" s="38"/>
      <c r="C486" s="27"/>
      <c r="D486" s="27"/>
      <c r="E486" s="27"/>
      <c r="F486" s="38"/>
      <c r="G486" s="38"/>
      <c r="H486" s="38"/>
      <c r="I486" s="38"/>
      <c r="J486" s="38"/>
      <c r="K486" s="49"/>
      <c r="L486" s="49"/>
      <c r="M486" s="49">
        <v>0</v>
      </c>
      <c r="N486" s="49"/>
    </row>
    <row r="487" spans="1:14" ht="20.25" customHeight="1">
      <c r="A487" s="89" t="s">
        <v>32</v>
      </c>
      <c r="B487" s="89"/>
      <c r="C487" s="89"/>
      <c r="D487" s="89"/>
      <c r="E487" s="89"/>
      <c r="F487" s="89"/>
      <c r="G487" s="89"/>
      <c r="H487" s="89"/>
      <c r="I487" s="89"/>
      <c r="J487" s="89"/>
      <c r="K487" s="49"/>
      <c r="L487" s="49"/>
      <c r="M487" s="49">
        <v>0</v>
      </c>
      <c r="N487" s="49"/>
    </row>
    <row r="488" spans="1:14" ht="20.25" customHeight="1">
      <c r="A488" s="87"/>
      <c r="B488" s="88"/>
      <c r="C488" s="88"/>
      <c r="D488" s="88"/>
      <c r="E488" s="38"/>
      <c r="F488" s="38"/>
      <c r="G488" s="38"/>
      <c r="H488" s="38"/>
      <c r="I488" s="38"/>
      <c r="J488" s="38"/>
      <c r="K488" s="49"/>
      <c r="L488" s="49"/>
      <c r="M488" s="49">
        <v>0</v>
      </c>
      <c r="N488" s="49"/>
    </row>
    <row r="489" spans="1:14" ht="20.25" customHeight="1">
      <c r="A489" s="23" t="s">
        <v>13</v>
      </c>
      <c r="B489" s="85">
        <v>43328</v>
      </c>
      <c r="C489" s="85"/>
      <c r="D489" s="13" t="s">
        <v>37</v>
      </c>
      <c r="E489" s="86" t="s">
        <v>40</v>
      </c>
      <c r="F489" s="86"/>
      <c r="G489" s="23" t="s">
        <v>12</v>
      </c>
      <c r="H489" s="90" t="s">
        <v>79</v>
      </c>
      <c r="I489" s="90"/>
      <c r="J489" s="38"/>
      <c r="K489" s="48">
        <f>IF(OR(E489="Win",E489="Win (FORFEIT)"),1,0)</f>
        <v>1</v>
      </c>
      <c r="L489" s="49">
        <f>IF(OR(E489="Loss",E489="Loss (FORFEIT)"),1,0)</f>
        <v>0</v>
      </c>
      <c r="M489" s="49">
        <f>IF(B489&lt;&gt;"",1,0)</f>
        <v>1</v>
      </c>
      <c r="N489" s="49"/>
    </row>
    <row r="490" spans="1:14" ht="20.25" customHeight="1" thickBot="1">
      <c r="A490" s="39"/>
      <c r="B490" s="39"/>
      <c r="C490" s="39"/>
      <c r="D490" s="39"/>
      <c r="E490" s="39"/>
      <c r="F490" s="39"/>
      <c r="G490" s="39"/>
      <c r="H490" s="39"/>
      <c r="I490" s="39"/>
      <c r="J490" s="39"/>
      <c r="K490" s="50"/>
      <c r="L490" s="49"/>
      <c r="M490" s="49">
        <v>0</v>
      </c>
      <c r="N490" s="49"/>
    </row>
    <row r="491" spans="1:14" ht="20.25" customHeight="1" thickBot="1">
      <c r="A491" s="40" t="s">
        <v>10</v>
      </c>
      <c r="B491" s="41" t="s">
        <v>4</v>
      </c>
      <c r="C491" s="41" t="s">
        <v>0</v>
      </c>
      <c r="D491" s="41" t="s">
        <v>1</v>
      </c>
      <c r="E491" s="41" t="s">
        <v>2</v>
      </c>
      <c r="F491" s="41" t="s">
        <v>5</v>
      </c>
      <c r="G491" s="41" t="s">
        <v>6</v>
      </c>
      <c r="H491" s="41" t="s">
        <v>11</v>
      </c>
      <c r="I491" s="41" t="s">
        <v>7</v>
      </c>
      <c r="J491" s="42" t="s">
        <v>8</v>
      </c>
      <c r="K491" s="49"/>
      <c r="L491" s="65" t="s">
        <v>72</v>
      </c>
      <c r="M491" s="49">
        <v>0</v>
      </c>
      <c r="N491" s="49"/>
    </row>
    <row r="492" spans="1:14" ht="20.25" customHeight="1">
      <c r="A492" s="22" t="str">
        <f>IF('Team Card'!$B$7="","",'Team Card'!$B$7)</f>
        <v>Brian Lawrence</v>
      </c>
      <c r="B492" s="58" t="str">
        <f>IF(OR(GameCard17[[#This Row],[PA]]&gt;0,$E$489="Win (FORFEIT)",L492="Yes"),1,"")</f>
        <v/>
      </c>
      <c r="C492" s="33"/>
      <c r="D492" s="33"/>
      <c r="E492" s="33"/>
      <c r="F492" s="33"/>
      <c r="G492" s="33"/>
      <c r="H492" s="33"/>
      <c r="I492" s="33"/>
      <c r="J492" s="34"/>
      <c r="K492" s="49"/>
      <c r="L492" s="66" t="s">
        <v>75</v>
      </c>
      <c r="M492" s="49">
        <v>0</v>
      </c>
      <c r="N492" s="49"/>
    </row>
    <row r="493" spans="1:14" ht="20.25" customHeight="1">
      <c r="A493" s="12" t="str">
        <f>IF('Team Card'!$B$8="","",'Team Card'!$B$8)</f>
        <v>Brian Molinaro</v>
      </c>
      <c r="B493" s="68">
        <v>1</v>
      </c>
      <c r="C493" s="69">
        <v>5</v>
      </c>
      <c r="D493" s="69">
        <v>3</v>
      </c>
      <c r="E493" s="69">
        <v>1</v>
      </c>
      <c r="F493" s="69">
        <v>2</v>
      </c>
      <c r="G493" s="69"/>
      <c r="H493" s="69"/>
      <c r="I493" s="69">
        <v>2</v>
      </c>
      <c r="J493" s="70"/>
      <c r="K493" s="49"/>
      <c r="L493" s="67" t="s">
        <v>75</v>
      </c>
      <c r="M493" s="49">
        <v>0</v>
      </c>
      <c r="N493" s="49"/>
    </row>
    <row r="494" spans="1:14" ht="20.25" customHeight="1">
      <c r="A494" s="22" t="str">
        <f>IF('Team Card'!$B$9="","",'Team Card'!$B$9)</f>
        <v>Nick Molinaro</v>
      </c>
      <c r="B494" s="58">
        <v>1</v>
      </c>
      <c r="C494" s="33">
        <v>5</v>
      </c>
      <c r="D494" s="33">
        <v>5</v>
      </c>
      <c r="E494" s="33">
        <v>2</v>
      </c>
      <c r="F494" s="33">
        <v>2</v>
      </c>
      <c r="G494" s="33">
        <v>3</v>
      </c>
      <c r="H494" s="33"/>
      <c r="I494" s="33"/>
      <c r="J494" s="34"/>
      <c r="K494" s="49"/>
      <c r="L494" s="66" t="s">
        <v>75</v>
      </c>
      <c r="M494" s="49">
        <v>0</v>
      </c>
      <c r="N494" s="49"/>
    </row>
    <row r="495" spans="1:14" ht="20.25" customHeight="1">
      <c r="A495" s="12" t="str">
        <f>IF('Team Card'!$B$10="","",'Team Card'!$B$10)</f>
        <v>E Braun</v>
      </c>
      <c r="B495" s="68">
        <v>1</v>
      </c>
      <c r="C495" s="69">
        <v>5</v>
      </c>
      <c r="D495" s="69">
        <v>5</v>
      </c>
      <c r="E495" s="69">
        <v>3</v>
      </c>
      <c r="F495" s="69">
        <v>4</v>
      </c>
      <c r="G495" s="69">
        <v>3</v>
      </c>
      <c r="H495" s="69"/>
      <c r="I495" s="69"/>
      <c r="J495" s="70"/>
      <c r="K495" s="49"/>
      <c r="L495" s="67" t="s">
        <v>75</v>
      </c>
      <c r="M495" s="49">
        <v>0</v>
      </c>
      <c r="N495" s="49"/>
    </row>
    <row r="496" spans="1:14" ht="20.25" customHeight="1">
      <c r="A496" s="22" t="str">
        <f>IF('Team Card'!$B$11="","",'Team Card'!$B$11)</f>
        <v>Kirk Daley</v>
      </c>
      <c r="B496" s="58">
        <v>1</v>
      </c>
      <c r="C496" s="33">
        <v>5</v>
      </c>
      <c r="D496" s="33">
        <v>4</v>
      </c>
      <c r="E496" s="33">
        <v>3</v>
      </c>
      <c r="F496" s="33">
        <v>3</v>
      </c>
      <c r="G496" s="33">
        <v>1</v>
      </c>
      <c r="H496" s="33">
        <v>1</v>
      </c>
      <c r="I496" s="33"/>
      <c r="J496" s="34"/>
      <c r="K496" s="49"/>
      <c r="L496" s="66" t="s">
        <v>75</v>
      </c>
      <c r="M496" s="49">
        <v>0</v>
      </c>
      <c r="N496" s="49"/>
    </row>
    <row r="497" spans="1:14" ht="20.25" customHeight="1">
      <c r="A497" s="12" t="str">
        <f>IF('Team Card'!$B$12="","",'Team Card'!$B$12)</f>
        <v>James Vecchiarello</v>
      </c>
      <c r="B497" s="68" t="str">
        <f>IF(OR(GameCard17[[#This Row],[PA]]&gt;0,$E$489="Win (FORFEIT)",L497="Yes"),1,"")</f>
        <v/>
      </c>
      <c r="C497" s="69"/>
      <c r="D497" s="69"/>
      <c r="E497" s="69"/>
      <c r="F497" s="69"/>
      <c r="G497" s="69"/>
      <c r="H497" s="69"/>
      <c r="I497" s="69"/>
      <c r="J497" s="70"/>
      <c r="K497" s="49"/>
      <c r="L497" s="67" t="s">
        <v>75</v>
      </c>
      <c r="M497" s="49">
        <v>0</v>
      </c>
      <c r="N497" s="49"/>
    </row>
    <row r="498" spans="1:14" ht="20.25" customHeight="1">
      <c r="A498" s="22" t="str">
        <f>IF('Team Card'!$B$13="","",'Team Card'!$B$13)</f>
        <v>Ron Mickell</v>
      </c>
      <c r="B498" s="58" t="str">
        <f>IF(OR(GameCard17[[#This Row],[PA]]&gt;0,$E$489="Win (FORFEIT)",L498="Yes"),1,"")</f>
        <v/>
      </c>
      <c r="C498" s="33"/>
      <c r="D498" s="33"/>
      <c r="E498" s="33"/>
      <c r="F498" s="33"/>
      <c r="G498" s="33"/>
      <c r="H498" s="33"/>
      <c r="I498" s="33"/>
      <c r="J498" s="34"/>
      <c r="K498" s="49"/>
      <c r="L498" s="66" t="s">
        <v>75</v>
      </c>
      <c r="M498" s="49">
        <v>0</v>
      </c>
      <c r="N498" s="49"/>
    </row>
    <row r="499" spans="1:14" ht="20.25" customHeight="1">
      <c r="A499" s="12" t="str">
        <f>IF('Team Card'!$B$14="","",'Team Card'!$B$14)</f>
        <v>J Cole</v>
      </c>
      <c r="B499" s="68" t="str">
        <f>IF(OR(GameCard17[[#This Row],[PA]]&gt;0,$E$489="Win (FORFEIT)",L499="Yes"),1,"")</f>
        <v/>
      </c>
      <c r="C499" s="69"/>
      <c r="D499" s="69"/>
      <c r="E499" s="69"/>
      <c r="F499" s="69"/>
      <c r="G499" s="69"/>
      <c r="H499" s="69"/>
      <c r="I499" s="69"/>
      <c r="J499" s="70"/>
      <c r="K499" s="49"/>
      <c r="L499" s="67" t="s">
        <v>75</v>
      </c>
      <c r="M499" s="49">
        <v>0</v>
      </c>
      <c r="N499" s="49"/>
    </row>
    <row r="500" spans="1:14" ht="20.25" customHeight="1">
      <c r="A500" s="22" t="str">
        <f>IF('Team Card'!$B$15="","",'Team Card'!$B$15)</f>
        <v>Kevin Gaboardi</v>
      </c>
      <c r="B500" s="58">
        <v>1</v>
      </c>
      <c r="C500" s="33">
        <v>4</v>
      </c>
      <c r="D500" s="33">
        <v>4</v>
      </c>
      <c r="E500" s="33">
        <v>2</v>
      </c>
      <c r="F500" s="33">
        <v>1</v>
      </c>
      <c r="G500" s="33">
        <v>1</v>
      </c>
      <c r="H500" s="33"/>
      <c r="I500" s="33"/>
      <c r="J500" s="34"/>
      <c r="K500" s="49"/>
      <c r="L500" s="66" t="s">
        <v>75</v>
      </c>
      <c r="M500" s="49">
        <v>0</v>
      </c>
      <c r="N500" s="49"/>
    </row>
    <row r="501" spans="1:14" ht="20.25" customHeight="1">
      <c r="A501" s="12" t="str">
        <f>IF('Team Card'!$B$16="","",'Team Card'!$B$16)</f>
        <v>Rich Durland</v>
      </c>
      <c r="B501" s="68">
        <v>1</v>
      </c>
      <c r="C501" s="69">
        <v>4</v>
      </c>
      <c r="D501" s="69">
        <v>4</v>
      </c>
      <c r="E501" s="69">
        <v>3</v>
      </c>
      <c r="F501" s="69">
        <v>2</v>
      </c>
      <c r="G501" s="69">
        <v>1</v>
      </c>
      <c r="H501" s="69"/>
      <c r="I501" s="69"/>
      <c r="J501" s="70"/>
      <c r="K501" s="49"/>
      <c r="L501" s="67" t="s">
        <v>75</v>
      </c>
      <c r="M501" s="49">
        <v>0</v>
      </c>
      <c r="N501" s="49"/>
    </row>
    <row r="502" spans="1:14" ht="20.25" customHeight="1">
      <c r="A502" s="22" t="str">
        <f>IF('Team Card'!$B$17="","",'Team Card'!$B$17)</f>
        <v>Andy Decker</v>
      </c>
      <c r="B502" s="58" t="str">
        <f>IF(OR(GameCard17[[#This Row],[PA]]&gt;0,$E$489="Win (FORFEIT)",L502="Yes"),1,"")</f>
        <v/>
      </c>
      <c r="C502" s="33"/>
      <c r="D502" s="33"/>
      <c r="E502" s="33"/>
      <c r="F502" s="33"/>
      <c r="G502" s="33"/>
      <c r="H502" s="33"/>
      <c r="I502" s="33"/>
      <c r="J502" s="34"/>
      <c r="K502" s="49"/>
      <c r="L502" s="66" t="s">
        <v>75</v>
      </c>
      <c r="M502" s="49">
        <v>0</v>
      </c>
      <c r="N502" s="49"/>
    </row>
    <row r="503" spans="1:14" ht="20.25" customHeight="1">
      <c r="A503" s="12" t="str">
        <f>IF('Team Card'!$B$18="","",'Team Card'!$B$18)</f>
        <v>Tyler Davis</v>
      </c>
      <c r="B503" s="68" t="str">
        <f>IF(OR(GameCard17[[#This Row],[PA]]&gt;0,$E$489="Win (FORFEIT)",L503="Yes"),1,"")</f>
        <v/>
      </c>
      <c r="C503" s="69"/>
      <c r="D503" s="69"/>
      <c r="E503" s="69"/>
      <c r="F503" s="69"/>
      <c r="G503" s="69"/>
      <c r="H503" s="69"/>
      <c r="I503" s="69"/>
      <c r="J503" s="70"/>
      <c r="K503" s="49"/>
      <c r="L503" s="67" t="s">
        <v>75</v>
      </c>
      <c r="M503" s="49">
        <v>0</v>
      </c>
      <c r="N503" s="49"/>
    </row>
    <row r="504" spans="1:14" ht="20.25" customHeight="1">
      <c r="A504" s="22" t="str">
        <f>IF('Team Card'!$B$19="","",'Team Card'!$B$19)</f>
        <v>Robbie Frey</v>
      </c>
      <c r="B504" s="58" t="str">
        <f>IF(OR(GameCard17[[#This Row],[PA]]&gt;0,$E$489="Win (FORFEIT)",L504="Yes"),1,"")</f>
        <v/>
      </c>
      <c r="C504" s="33"/>
      <c r="D504" s="33"/>
      <c r="E504" s="33"/>
      <c r="F504" s="33"/>
      <c r="G504" s="33"/>
      <c r="H504" s="33"/>
      <c r="I504" s="33"/>
      <c r="J504" s="34"/>
      <c r="K504" s="49"/>
      <c r="L504" s="66" t="s">
        <v>75</v>
      </c>
      <c r="M504" s="49">
        <v>0</v>
      </c>
      <c r="N504" s="49"/>
    </row>
    <row r="505" spans="1:14" ht="20.25" customHeight="1">
      <c r="A505" s="12" t="str">
        <f>IF('Team Card'!$B$20="","",'Team Card'!$B$20)</f>
        <v>Bobby Weaver</v>
      </c>
      <c r="B505" s="68">
        <v>1</v>
      </c>
      <c r="C505" s="69">
        <v>4</v>
      </c>
      <c r="D505" s="69">
        <v>4</v>
      </c>
      <c r="E505" s="69">
        <v>3</v>
      </c>
      <c r="F505" s="69">
        <v>1</v>
      </c>
      <c r="G505" s="69">
        <v>1</v>
      </c>
      <c r="H505" s="69"/>
      <c r="I505" s="69"/>
      <c r="J505" s="70"/>
      <c r="K505" s="49"/>
      <c r="L505" s="67" t="s">
        <v>75</v>
      </c>
      <c r="M505" s="49">
        <v>0</v>
      </c>
      <c r="N505" s="49"/>
    </row>
    <row r="506" spans="1:14" ht="20.25" customHeight="1">
      <c r="A506" s="22" t="str">
        <f>IF('Team Card'!$B$21="","",'Team Card'!$B$21)</f>
        <v>J Braun</v>
      </c>
      <c r="B506" s="58" t="str">
        <f>IF(OR(GameCard17[[#This Row],[PA]]&gt;0,$E$489="Win (FORFEIT)",L506="Yes"),1,"")</f>
        <v/>
      </c>
      <c r="C506" s="33"/>
      <c r="D506" s="33"/>
      <c r="E506" s="33"/>
      <c r="F506" s="33"/>
      <c r="G506" s="33"/>
      <c r="H506" s="33"/>
      <c r="I506" s="33"/>
      <c r="J506" s="34"/>
      <c r="K506" s="49"/>
      <c r="L506" s="66" t="s">
        <v>75</v>
      </c>
      <c r="M506" s="49">
        <v>0</v>
      </c>
      <c r="N506" s="49"/>
    </row>
    <row r="507" spans="1:14" ht="20.25" customHeight="1">
      <c r="A507" s="12" t="str">
        <f>IF('Team Card'!$B$22="","",'Team Card'!$B$22)</f>
        <v>Sean Bigham</v>
      </c>
      <c r="B507" s="68">
        <v>1</v>
      </c>
      <c r="C507" s="69">
        <v>4</v>
      </c>
      <c r="D507" s="69">
        <v>4</v>
      </c>
      <c r="E507" s="69">
        <v>2</v>
      </c>
      <c r="F507" s="69">
        <v>1</v>
      </c>
      <c r="G507" s="69"/>
      <c r="H507" s="69"/>
      <c r="I507" s="69"/>
      <c r="J507" s="70"/>
      <c r="K507" s="49"/>
      <c r="L507" s="67" t="s">
        <v>75</v>
      </c>
      <c r="M507" s="49">
        <v>0</v>
      </c>
      <c r="N507" s="49"/>
    </row>
    <row r="508" spans="1:14" ht="20.25" customHeight="1">
      <c r="A508" s="22" t="str">
        <f>IF('Team Card'!$B$23="","",'Team Card'!$B$23)</f>
        <v>M Brew</v>
      </c>
      <c r="B508" s="58" t="str">
        <f>IF(OR(GameCard17[[#This Row],[PA]]&gt;0,$E$489="Win (FORFEIT)",L508="Yes"),1,"")</f>
        <v/>
      </c>
      <c r="C508" s="33"/>
      <c r="D508" s="33"/>
      <c r="E508" s="33"/>
      <c r="F508" s="33"/>
      <c r="G508" s="33"/>
      <c r="H508" s="33"/>
      <c r="I508" s="33"/>
      <c r="J508" s="34"/>
      <c r="K508" s="49"/>
      <c r="L508" s="66" t="s">
        <v>75</v>
      </c>
      <c r="M508" s="49">
        <v>0</v>
      </c>
      <c r="N508" s="49"/>
    </row>
    <row r="509" spans="1:14" ht="20.25" customHeight="1">
      <c r="A509" s="12" t="str">
        <f>IF('Team Card'!$B$24="","",'Team Card'!$B$24)</f>
        <v>D Finney</v>
      </c>
      <c r="B509" s="68" t="str">
        <f>IF(OR(GameCard17[[#This Row],[PA]]&gt;0,$E$489="Win (FORFEIT)",L509="Yes"),1,"")</f>
        <v/>
      </c>
      <c r="C509" s="69"/>
      <c r="D509" s="69"/>
      <c r="E509" s="69"/>
      <c r="F509" s="69"/>
      <c r="G509" s="69"/>
      <c r="H509" s="69"/>
      <c r="I509" s="69"/>
      <c r="J509" s="70"/>
      <c r="K509" s="49"/>
      <c r="L509" s="67" t="s">
        <v>75</v>
      </c>
      <c r="M509" s="49">
        <v>0</v>
      </c>
      <c r="N509" s="49"/>
    </row>
    <row r="510" spans="1:14" ht="20.25" customHeight="1">
      <c r="A510" s="22" t="str">
        <f>IF('Team Card'!$B$25="","",'Team Card'!$B$25)</f>
        <v>D Haber</v>
      </c>
      <c r="B510" s="58">
        <v>1</v>
      </c>
      <c r="C510" s="33">
        <v>5</v>
      </c>
      <c r="D510" s="33">
        <v>5</v>
      </c>
      <c r="E510" s="33">
        <v>4</v>
      </c>
      <c r="F510" s="33">
        <v>2</v>
      </c>
      <c r="G510" s="33">
        <v>2</v>
      </c>
      <c r="H510" s="33"/>
      <c r="I510" s="33"/>
      <c r="J510" s="34"/>
      <c r="K510" s="49"/>
      <c r="L510" s="66" t="s">
        <v>75</v>
      </c>
      <c r="M510" s="49">
        <v>0</v>
      </c>
      <c r="N510" s="49"/>
    </row>
    <row r="511" spans="1:14" ht="20.25" customHeight="1">
      <c r="A511" s="12" t="str">
        <f>IF('Team Card'!$B$26="","",'Team Card'!$B$26)</f>
        <v>Roger Manning</v>
      </c>
      <c r="B511" s="68">
        <v>1</v>
      </c>
      <c r="C511" s="69">
        <v>4</v>
      </c>
      <c r="D511" s="69">
        <v>3</v>
      </c>
      <c r="E511" s="69">
        <v>1</v>
      </c>
      <c r="F511" s="69">
        <v>1</v>
      </c>
      <c r="G511" s="69">
        <v>3</v>
      </c>
      <c r="H511" s="69">
        <v>1</v>
      </c>
      <c r="I511" s="69"/>
      <c r="J511" s="70"/>
      <c r="K511" s="49"/>
      <c r="L511" s="67" t="s">
        <v>75</v>
      </c>
      <c r="M511" s="49">
        <v>0</v>
      </c>
      <c r="N511" s="49"/>
    </row>
    <row r="512" spans="1:14" ht="20.25" customHeight="1">
      <c r="A512" s="22" t="str">
        <f>IF('Team Card'!$B$27="","",'Team Card'!$B$27)</f>
        <v>Chris Whalen</v>
      </c>
      <c r="B512" s="58" t="str">
        <f>IF(OR(GameCard17[[#This Row],[PA]]&gt;0,$E$489="Win (FORFEIT)",L512="Yes"),1,"")</f>
        <v/>
      </c>
      <c r="C512" s="33"/>
      <c r="D512" s="33"/>
      <c r="E512" s="33"/>
      <c r="F512" s="33"/>
      <c r="G512" s="33"/>
      <c r="H512" s="33"/>
      <c r="I512" s="33"/>
      <c r="J512" s="34"/>
      <c r="K512" s="49"/>
      <c r="L512" s="66" t="s">
        <v>75</v>
      </c>
      <c r="M512" s="49">
        <v>0</v>
      </c>
      <c r="N512" s="49"/>
    </row>
    <row r="513" spans="1:14" ht="20.25" customHeight="1">
      <c r="A513" s="12" t="str">
        <f>IF('Team Card'!$B$28="","",'Team Card'!$B$28)</f>
        <v>Rick Dohoney</v>
      </c>
      <c r="B513" s="68" t="str">
        <f>IF(OR(GameCard17[[#This Row],[PA]]&gt;0,$E$489="Win (FORFEIT)",L513="Yes"),1,"")</f>
        <v/>
      </c>
      <c r="C513" s="69"/>
      <c r="D513" s="69"/>
      <c r="E513" s="69"/>
      <c r="F513" s="69"/>
      <c r="G513" s="69"/>
      <c r="H513" s="69"/>
      <c r="I513" s="69"/>
      <c r="J513" s="70"/>
      <c r="K513" s="49"/>
      <c r="L513" s="67" t="s">
        <v>75</v>
      </c>
      <c r="M513" s="49">
        <v>0</v>
      </c>
      <c r="N513" s="49"/>
    </row>
    <row r="514" spans="1:14" ht="20.25" customHeight="1">
      <c r="A514" s="22" t="str">
        <f>IF('Team Card'!$B$29="","",'Team Card'!$B$29)</f>
        <v>S Natue</v>
      </c>
      <c r="B514" s="58" t="str">
        <f>IF(OR(GameCard17[[#This Row],[PA]]&gt;0,$E$489="Win (FORFEIT)",L514="Yes"),1,"")</f>
        <v/>
      </c>
      <c r="C514" s="33"/>
      <c r="D514" s="33"/>
      <c r="E514" s="33"/>
      <c r="F514" s="33"/>
      <c r="G514" s="33"/>
      <c r="H514" s="33"/>
      <c r="I514" s="33"/>
      <c r="J514" s="34"/>
      <c r="K514" s="49"/>
      <c r="L514" s="66" t="s">
        <v>75</v>
      </c>
      <c r="M514" s="49">
        <v>0</v>
      </c>
      <c r="N514" s="49"/>
    </row>
    <row r="515" spans="1:14" ht="20.25" customHeight="1">
      <c r="A515" s="12" t="str">
        <f>IF('Team Card'!$B$30="","",'Team Card'!$B$30)</f>
        <v>K Miksaucha</v>
      </c>
      <c r="B515" s="68" t="str">
        <f>IF(OR(GameCard17[[#This Row],[PA]]&gt;0,$E$489="Win (FORFEIT)",L515="Yes"),1,"")</f>
        <v/>
      </c>
      <c r="C515" s="69"/>
      <c r="D515" s="69"/>
      <c r="E515" s="69"/>
      <c r="F515" s="69"/>
      <c r="G515" s="69"/>
      <c r="H515" s="69"/>
      <c r="I515" s="69"/>
      <c r="J515" s="70"/>
      <c r="K515" s="49"/>
      <c r="L515" s="67" t="s">
        <v>75</v>
      </c>
      <c r="M515" s="49">
        <v>0</v>
      </c>
      <c r="N515" s="49"/>
    </row>
    <row r="516" spans="1:14" ht="20.25" customHeight="1" thickBot="1">
      <c r="A516" s="22" t="str">
        <f>IF('Team Card'!$B$31="","",'Team Card'!$B$31)</f>
        <v/>
      </c>
      <c r="B516" s="58" t="str">
        <f>IF(OR(GameCard17[[#This Row],[PA]]&gt;0,$E$489="Win (FORFEIT)",L516="Yes"),1,"")</f>
        <v/>
      </c>
      <c r="C516" s="33"/>
      <c r="D516" s="33"/>
      <c r="E516" s="33"/>
      <c r="F516" s="33"/>
      <c r="G516" s="33"/>
      <c r="H516" s="33"/>
      <c r="I516" s="33"/>
      <c r="J516" s="34"/>
      <c r="K516" s="49"/>
      <c r="L516" s="66" t="s">
        <v>75</v>
      </c>
      <c r="M516" s="49">
        <v>0</v>
      </c>
      <c r="N516" s="49"/>
    </row>
    <row r="517" spans="1:14" ht="20.25" customHeight="1">
      <c r="A517" s="43" t="s">
        <v>9</v>
      </c>
      <c r="B517" s="44">
        <f>IF(OR(GameCard17[[#This Row],[PA]]&gt;0,$E$489="Win (FORFEIT)",L517="Yes"),1,"")</f>
        <v>1</v>
      </c>
      <c r="C517" s="44">
        <f t="shared" ref="C517" si="113">SUM(C492:C516)</f>
        <v>45</v>
      </c>
      <c r="D517" s="45">
        <f t="shared" ref="D517" si="114">SUM(D492:D516)</f>
        <v>41</v>
      </c>
      <c r="E517" s="44">
        <f t="shared" ref="E517" si="115">SUM(E492:E516)</f>
        <v>24</v>
      </c>
      <c r="F517" s="44">
        <f t="shared" ref="F517" si="116">SUM(F492:F516)</f>
        <v>19</v>
      </c>
      <c r="G517" s="44">
        <f t="shared" ref="G517" si="117">SUM(G492:G516)</f>
        <v>15</v>
      </c>
      <c r="H517" s="44">
        <f t="shared" ref="H517" si="118">SUM(H492:H516)</f>
        <v>2</v>
      </c>
      <c r="I517" s="44">
        <f t="shared" ref="I517" si="119">SUM(I492:I516)</f>
        <v>2</v>
      </c>
      <c r="J517" s="46">
        <f t="shared" ref="J517" si="120">SUM(J492:J516)</f>
        <v>0</v>
      </c>
      <c r="K517" s="49"/>
      <c r="L517" s="49"/>
      <c r="M517" s="49">
        <v>0</v>
      </c>
      <c r="N517" s="49"/>
    </row>
    <row r="518" spans="1:14" ht="20.25" customHeight="1">
      <c r="A518" s="38"/>
      <c r="B518" s="38"/>
      <c r="C518" s="27"/>
      <c r="D518" s="27"/>
      <c r="E518" s="27"/>
      <c r="F518" s="38"/>
      <c r="G518" s="38"/>
      <c r="H518" s="38"/>
      <c r="I518" s="38"/>
      <c r="J518" s="38"/>
      <c r="K518" s="49"/>
      <c r="L518" s="49"/>
      <c r="M518" s="49">
        <v>0</v>
      </c>
      <c r="N518" s="49"/>
    </row>
    <row r="519" spans="1:14" ht="20.25" customHeight="1">
      <c r="A519" s="89" t="s">
        <v>33</v>
      </c>
      <c r="B519" s="89"/>
      <c r="C519" s="89"/>
      <c r="D519" s="89"/>
      <c r="E519" s="89"/>
      <c r="F519" s="89"/>
      <c r="G519" s="89"/>
      <c r="H519" s="89"/>
      <c r="I519" s="89"/>
      <c r="J519" s="89"/>
      <c r="K519" s="49"/>
      <c r="L519" s="49"/>
      <c r="M519" s="49">
        <v>0</v>
      </c>
      <c r="N519" s="49"/>
    </row>
    <row r="520" spans="1:14" ht="20.25" customHeight="1">
      <c r="A520" s="87"/>
      <c r="B520" s="88"/>
      <c r="C520" s="88"/>
      <c r="D520" s="88"/>
      <c r="E520" s="38"/>
      <c r="F520" s="38"/>
      <c r="G520" s="38"/>
      <c r="H520" s="38"/>
      <c r="I520" s="38"/>
      <c r="J520" s="38"/>
      <c r="K520" s="49"/>
      <c r="L520" s="49"/>
      <c r="M520" s="49">
        <v>0</v>
      </c>
      <c r="N520" s="49"/>
    </row>
    <row r="521" spans="1:14" ht="20.25" customHeight="1">
      <c r="A521" s="23" t="s">
        <v>13</v>
      </c>
      <c r="B521" s="85">
        <v>43334</v>
      </c>
      <c r="C521" s="85"/>
      <c r="D521" s="13" t="s">
        <v>37</v>
      </c>
      <c r="E521" s="86" t="s">
        <v>68</v>
      </c>
      <c r="F521" s="86"/>
      <c r="G521" s="23" t="s">
        <v>12</v>
      </c>
      <c r="H521" s="90" t="s">
        <v>77</v>
      </c>
      <c r="I521" s="90"/>
      <c r="J521" s="38"/>
      <c r="K521" s="48">
        <f>IF(OR(E521="Win",E521="Win (FORFEIT)"),1,0)</f>
        <v>1</v>
      </c>
      <c r="L521" s="49">
        <f>IF(OR(E521="Loss",E521="Loss (FORFEIT)"),1,0)</f>
        <v>0</v>
      </c>
      <c r="M521" s="49">
        <f>IF(B521&lt;&gt;"",1,0)</f>
        <v>1</v>
      </c>
      <c r="N521" s="49"/>
    </row>
    <row r="522" spans="1:14" ht="20.25" customHeight="1" thickBot="1">
      <c r="A522" s="39"/>
      <c r="B522" s="39"/>
      <c r="C522" s="39"/>
      <c r="D522" s="39"/>
      <c r="E522" s="39"/>
      <c r="F522" s="39"/>
      <c r="G522" s="39"/>
      <c r="H522" s="39"/>
      <c r="I522" s="39"/>
      <c r="J522" s="39"/>
      <c r="K522" s="50"/>
      <c r="L522" s="49"/>
      <c r="M522" s="49">
        <v>0</v>
      </c>
      <c r="N522" s="49"/>
    </row>
    <row r="523" spans="1:14" ht="20.25" customHeight="1" thickBot="1">
      <c r="A523" s="40" t="s">
        <v>10</v>
      </c>
      <c r="B523" s="41" t="s">
        <v>4</v>
      </c>
      <c r="C523" s="41" t="s">
        <v>0</v>
      </c>
      <c r="D523" s="41" t="s">
        <v>1</v>
      </c>
      <c r="E523" s="41" t="s">
        <v>2</v>
      </c>
      <c r="F523" s="41" t="s">
        <v>5</v>
      </c>
      <c r="G523" s="41" t="s">
        <v>6</v>
      </c>
      <c r="H523" s="41" t="s">
        <v>11</v>
      </c>
      <c r="I523" s="41" t="s">
        <v>7</v>
      </c>
      <c r="J523" s="42" t="s">
        <v>8</v>
      </c>
      <c r="K523" s="49"/>
      <c r="L523" s="65" t="s">
        <v>72</v>
      </c>
      <c r="M523" s="49">
        <v>0</v>
      </c>
      <c r="N523" s="49"/>
    </row>
    <row r="524" spans="1:14" ht="20.25" customHeight="1">
      <c r="A524" s="22" t="str">
        <f>IF('Team Card'!$B$7="","",'Team Card'!$B$7)</f>
        <v>Brian Lawrence</v>
      </c>
      <c r="B524" s="58">
        <f>IF(OR(GameCard318[[#This Row],[PA]]&gt;0,$E$521="Win (FORFEIT)",L524="Yes"),1,"")</f>
        <v>1</v>
      </c>
      <c r="C524" s="33"/>
      <c r="D524" s="33"/>
      <c r="E524" s="33"/>
      <c r="F524" s="33"/>
      <c r="G524" s="33"/>
      <c r="H524" s="33"/>
      <c r="I524" s="33"/>
      <c r="J524" s="34"/>
      <c r="K524" s="49"/>
      <c r="L524" s="66" t="s">
        <v>75</v>
      </c>
      <c r="M524" s="49">
        <v>0</v>
      </c>
      <c r="N524" s="49"/>
    </row>
    <row r="525" spans="1:14" ht="20.25" customHeight="1">
      <c r="A525" s="12" t="str">
        <f>IF('Team Card'!$B$8="","",'Team Card'!$B$8)</f>
        <v>Brian Molinaro</v>
      </c>
      <c r="B525" s="68">
        <f>IF(OR(GameCard318[[#This Row],[PA]]&gt;0,$E$521="Win (FORFEIT)",L525="Yes"),1,"")</f>
        <v>1</v>
      </c>
      <c r="C525" s="69"/>
      <c r="D525" s="69"/>
      <c r="E525" s="69"/>
      <c r="F525" s="69"/>
      <c r="G525" s="69"/>
      <c r="H525" s="69"/>
      <c r="I525" s="69"/>
      <c r="J525" s="70"/>
      <c r="K525" s="49"/>
      <c r="L525" s="67" t="s">
        <v>75</v>
      </c>
      <c r="M525" s="49">
        <v>0</v>
      </c>
      <c r="N525" s="49"/>
    </row>
    <row r="526" spans="1:14" ht="20.25" customHeight="1">
      <c r="A526" s="22" t="str">
        <f>IF('Team Card'!$B$9="","",'Team Card'!$B$9)</f>
        <v>Nick Molinaro</v>
      </c>
      <c r="B526" s="58">
        <f>IF(OR(GameCard318[[#This Row],[PA]]&gt;0,$E$521="Win (FORFEIT)",L526="Yes"),1,"")</f>
        <v>1</v>
      </c>
      <c r="C526" s="33"/>
      <c r="D526" s="33"/>
      <c r="E526" s="33"/>
      <c r="F526" s="33"/>
      <c r="G526" s="33"/>
      <c r="H526" s="33"/>
      <c r="I526" s="33"/>
      <c r="J526" s="34"/>
      <c r="K526" s="49"/>
      <c r="L526" s="66" t="s">
        <v>75</v>
      </c>
      <c r="M526" s="49">
        <v>0</v>
      </c>
      <c r="N526" s="49"/>
    </row>
    <row r="527" spans="1:14" ht="20.25" customHeight="1">
      <c r="A527" s="12" t="str">
        <f>IF('Team Card'!$B$10="","",'Team Card'!$B$10)</f>
        <v>E Braun</v>
      </c>
      <c r="B527" s="68">
        <f>IF(OR(GameCard318[[#This Row],[PA]]&gt;0,$E$521="Win (FORFEIT)",L527="Yes"),1,"")</f>
        <v>1</v>
      </c>
      <c r="C527" s="69"/>
      <c r="D527" s="69"/>
      <c r="E527" s="69"/>
      <c r="F527" s="69"/>
      <c r="G527" s="69"/>
      <c r="H527" s="69"/>
      <c r="I527" s="69"/>
      <c r="J527" s="70"/>
      <c r="K527" s="49"/>
      <c r="L527" s="67" t="s">
        <v>75</v>
      </c>
      <c r="M527" s="49">
        <v>0</v>
      </c>
      <c r="N527" s="49"/>
    </row>
    <row r="528" spans="1:14" ht="20.25" customHeight="1">
      <c r="A528" s="22" t="str">
        <f>IF('Team Card'!$B$11="","",'Team Card'!$B$11)</f>
        <v>Kirk Daley</v>
      </c>
      <c r="B528" s="58">
        <f>IF(OR(GameCard318[[#This Row],[PA]]&gt;0,$E$521="Win (FORFEIT)",L528="Yes"),1,"")</f>
        <v>1</v>
      </c>
      <c r="C528" s="33"/>
      <c r="D528" s="33"/>
      <c r="E528" s="33"/>
      <c r="F528" s="33"/>
      <c r="G528" s="33"/>
      <c r="H528" s="33"/>
      <c r="I528" s="33"/>
      <c r="J528" s="34"/>
      <c r="K528" s="49"/>
      <c r="L528" s="66" t="s">
        <v>75</v>
      </c>
      <c r="M528" s="49">
        <v>0</v>
      </c>
      <c r="N528" s="49"/>
    </row>
    <row r="529" spans="1:14" ht="20.25" customHeight="1">
      <c r="A529" s="12" t="str">
        <f>IF('Team Card'!$B$12="","",'Team Card'!$B$12)</f>
        <v>James Vecchiarello</v>
      </c>
      <c r="B529" s="68">
        <f>IF(OR(GameCard318[[#This Row],[PA]]&gt;0,$E$521="Win (FORFEIT)",L529="Yes"),1,"")</f>
        <v>1</v>
      </c>
      <c r="C529" s="69"/>
      <c r="D529" s="69"/>
      <c r="E529" s="69"/>
      <c r="F529" s="69"/>
      <c r="G529" s="69"/>
      <c r="H529" s="69"/>
      <c r="I529" s="69"/>
      <c r="J529" s="70"/>
      <c r="K529" s="49"/>
      <c r="L529" s="67" t="s">
        <v>75</v>
      </c>
      <c r="M529" s="49">
        <v>0</v>
      </c>
      <c r="N529" s="49"/>
    </row>
    <row r="530" spans="1:14" ht="20.25" customHeight="1">
      <c r="A530" s="22" t="str">
        <f>IF('Team Card'!$B$13="","",'Team Card'!$B$13)</f>
        <v>Ron Mickell</v>
      </c>
      <c r="B530" s="58">
        <f>IF(OR(GameCard318[[#This Row],[PA]]&gt;0,$E$521="Win (FORFEIT)",L530="Yes"),1,"")</f>
        <v>1</v>
      </c>
      <c r="C530" s="33"/>
      <c r="D530" s="33"/>
      <c r="E530" s="33"/>
      <c r="F530" s="33"/>
      <c r="G530" s="33"/>
      <c r="H530" s="33"/>
      <c r="I530" s="33"/>
      <c r="J530" s="34"/>
      <c r="K530" s="49"/>
      <c r="L530" s="66" t="s">
        <v>75</v>
      </c>
      <c r="M530" s="49">
        <v>0</v>
      </c>
      <c r="N530" s="49"/>
    </row>
    <row r="531" spans="1:14" ht="20.25" customHeight="1">
      <c r="A531" s="12" t="str">
        <f>IF('Team Card'!$B$14="","",'Team Card'!$B$14)</f>
        <v>J Cole</v>
      </c>
      <c r="B531" s="68">
        <f>IF(OR(GameCard318[[#This Row],[PA]]&gt;0,$E$521="Win (FORFEIT)",L531="Yes"),1,"")</f>
        <v>1</v>
      </c>
      <c r="C531" s="69"/>
      <c r="D531" s="69"/>
      <c r="E531" s="69"/>
      <c r="F531" s="69"/>
      <c r="G531" s="69"/>
      <c r="H531" s="69"/>
      <c r="I531" s="69"/>
      <c r="J531" s="70"/>
      <c r="K531" s="49"/>
      <c r="L531" s="67" t="s">
        <v>75</v>
      </c>
      <c r="M531" s="49">
        <v>0</v>
      </c>
      <c r="N531" s="49"/>
    </row>
    <row r="532" spans="1:14" ht="20.25" customHeight="1">
      <c r="A532" s="22" t="str">
        <f>IF('Team Card'!$B$15="","",'Team Card'!$B$15)</f>
        <v>Kevin Gaboardi</v>
      </c>
      <c r="B532" s="58">
        <f>IF(OR(GameCard318[[#This Row],[PA]]&gt;0,$E$521="Win (FORFEIT)",L532="Yes"),1,"")</f>
        <v>1</v>
      </c>
      <c r="C532" s="33"/>
      <c r="D532" s="33"/>
      <c r="E532" s="33"/>
      <c r="F532" s="33"/>
      <c r="G532" s="33"/>
      <c r="H532" s="33"/>
      <c r="I532" s="33"/>
      <c r="J532" s="34"/>
      <c r="K532" s="49"/>
      <c r="L532" s="66" t="s">
        <v>75</v>
      </c>
      <c r="M532" s="49">
        <v>0</v>
      </c>
      <c r="N532" s="49"/>
    </row>
    <row r="533" spans="1:14" ht="20.25" customHeight="1">
      <c r="A533" s="12" t="str">
        <f>IF('Team Card'!$B$16="","",'Team Card'!$B$16)</f>
        <v>Rich Durland</v>
      </c>
      <c r="B533" s="68">
        <f>IF(OR(GameCard318[[#This Row],[PA]]&gt;0,$E$521="Win (FORFEIT)",L533="Yes"),1,"")</f>
        <v>1</v>
      </c>
      <c r="C533" s="69"/>
      <c r="D533" s="69"/>
      <c r="E533" s="69"/>
      <c r="F533" s="69"/>
      <c r="G533" s="69"/>
      <c r="H533" s="69"/>
      <c r="I533" s="69"/>
      <c r="J533" s="70"/>
      <c r="K533" s="49"/>
      <c r="L533" s="67" t="s">
        <v>75</v>
      </c>
      <c r="M533" s="49">
        <v>0</v>
      </c>
      <c r="N533" s="49"/>
    </row>
    <row r="534" spans="1:14" ht="20.25" customHeight="1">
      <c r="A534" s="22" t="str">
        <f>IF('Team Card'!$B$17="","",'Team Card'!$B$17)</f>
        <v>Andy Decker</v>
      </c>
      <c r="B534" s="58">
        <f>IF(OR(GameCard318[[#This Row],[PA]]&gt;0,$E$521="Win (FORFEIT)",L534="Yes"),1,"")</f>
        <v>1</v>
      </c>
      <c r="C534" s="33"/>
      <c r="D534" s="33"/>
      <c r="E534" s="33"/>
      <c r="F534" s="33"/>
      <c r="G534" s="33"/>
      <c r="H534" s="33"/>
      <c r="I534" s="33"/>
      <c r="J534" s="34"/>
      <c r="K534" s="49"/>
      <c r="L534" s="66" t="s">
        <v>75</v>
      </c>
      <c r="M534" s="49">
        <v>0</v>
      </c>
      <c r="N534" s="49"/>
    </row>
    <row r="535" spans="1:14" ht="20.25" customHeight="1">
      <c r="A535" s="12" t="str">
        <f>IF('Team Card'!$B$18="","",'Team Card'!$B$18)</f>
        <v>Tyler Davis</v>
      </c>
      <c r="B535" s="68">
        <f>IF(OR(GameCard318[[#This Row],[PA]]&gt;0,$E$521="Win (FORFEIT)",L535="Yes"),1,"")</f>
        <v>1</v>
      </c>
      <c r="C535" s="69"/>
      <c r="D535" s="69"/>
      <c r="E535" s="69"/>
      <c r="F535" s="69"/>
      <c r="G535" s="69"/>
      <c r="H535" s="69"/>
      <c r="I535" s="69"/>
      <c r="J535" s="70"/>
      <c r="K535" s="49"/>
      <c r="L535" s="67" t="s">
        <v>75</v>
      </c>
      <c r="M535" s="49">
        <v>0</v>
      </c>
      <c r="N535" s="49"/>
    </row>
    <row r="536" spans="1:14" ht="20.25" customHeight="1">
      <c r="A536" s="22" t="str">
        <f>IF('Team Card'!$B$19="","",'Team Card'!$B$19)</f>
        <v>Robbie Frey</v>
      </c>
      <c r="B536" s="58">
        <f>IF(OR(GameCard318[[#This Row],[PA]]&gt;0,$E$521="Win (FORFEIT)",L536="Yes"),1,"")</f>
        <v>1</v>
      </c>
      <c r="C536" s="33"/>
      <c r="D536" s="33"/>
      <c r="E536" s="33"/>
      <c r="F536" s="33"/>
      <c r="G536" s="33"/>
      <c r="H536" s="33"/>
      <c r="I536" s="33"/>
      <c r="J536" s="34"/>
      <c r="K536" s="49"/>
      <c r="L536" s="66" t="s">
        <v>75</v>
      </c>
      <c r="M536" s="49">
        <v>0</v>
      </c>
      <c r="N536" s="49"/>
    </row>
    <row r="537" spans="1:14" ht="20.25" customHeight="1">
      <c r="A537" s="12" t="str">
        <f>IF('Team Card'!$B$20="","",'Team Card'!$B$20)</f>
        <v>Bobby Weaver</v>
      </c>
      <c r="B537" s="68">
        <f>IF(OR(GameCard318[[#This Row],[PA]]&gt;0,$E$521="Win (FORFEIT)",L537="Yes"),1,"")</f>
        <v>1</v>
      </c>
      <c r="C537" s="69"/>
      <c r="D537" s="69"/>
      <c r="E537" s="69"/>
      <c r="F537" s="69"/>
      <c r="G537" s="69"/>
      <c r="H537" s="69"/>
      <c r="I537" s="69"/>
      <c r="J537" s="70"/>
      <c r="K537" s="49"/>
      <c r="L537" s="67" t="s">
        <v>75</v>
      </c>
      <c r="M537" s="49">
        <v>0</v>
      </c>
      <c r="N537" s="49"/>
    </row>
    <row r="538" spans="1:14" ht="20.25" customHeight="1">
      <c r="A538" s="22" t="str">
        <f>IF('Team Card'!$B$21="","",'Team Card'!$B$21)</f>
        <v>J Braun</v>
      </c>
      <c r="B538" s="58">
        <f>IF(OR(GameCard318[[#This Row],[PA]]&gt;0,$E$521="Win (FORFEIT)",L538="Yes"),1,"")</f>
        <v>1</v>
      </c>
      <c r="C538" s="33"/>
      <c r="D538" s="33"/>
      <c r="E538" s="33"/>
      <c r="F538" s="33"/>
      <c r="G538" s="33"/>
      <c r="H538" s="33"/>
      <c r="I538" s="33"/>
      <c r="J538" s="34"/>
      <c r="K538" s="49"/>
      <c r="L538" s="66" t="s">
        <v>75</v>
      </c>
      <c r="M538" s="49">
        <v>0</v>
      </c>
      <c r="N538" s="49"/>
    </row>
    <row r="539" spans="1:14" ht="20.25" customHeight="1">
      <c r="A539" s="12" t="str">
        <f>IF('Team Card'!$B$22="","",'Team Card'!$B$22)</f>
        <v>Sean Bigham</v>
      </c>
      <c r="B539" s="68">
        <f>IF(OR(GameCard318[[#This Row],[PA]]&gt;0,$E$521="Win (FORFEIT)",L539="Yes"),1,"")</f>
        <v>1</v>
      </c>
      <c r="C539" s="69"/>
      <c r="D539" s="69"/>
      <c r="E539" s="69"/>
      <c r="F539" s="69"/>
      <c r="G539" s="69"/>
      <c r="H539" s="69"/>
      <c r="I539" s="69"/>
      <c r="J539" s="70"/>
      <c r="K539" s="49"/>
      <c r="L539" s="67" t="s">
        <v>75</v>
      </c>
      <c r="M539" s="49">
        <v>0</v>
      </c>
      <c r="N539" s="49"/>
    </row>
    <row r="540" spans="1:14" ht="20.25" customHeight="1">
      <c r="A540" s="22" t="str">
        <f>IF('Team Card'!$B$23="","",'Team Card'!$B$23)</f>
        <v>M Brew</v>
      </c>
      <c r="B540" s="58">
        <f>IF(OR(GameCard318[[#This Row],[PA]]&gt;0,$E$521="Win (FORFEIT)",L540="Yes"),1,"")</f>
        <v>1</v>
      </c>
      <c r="C540" s="33"/>
      <c r="D540" s="33"/>
      <c r="E540" s="33"/>
      <c r="F540" s="33"/>
      <c r="G540" s="33"/>
      <c r="H540" s="33"/>
      <c r="I540" s="33"/>
      <c r="J540" s="34"/>
      <c r="K540" s="49"/>
      <c r="L540" s="66" t="s">
        <v>75</v>
      </c>
      <c r="M540" s="49">
        <v>0</v>
      </c>
      <c r="N540" s="49"/>
    </row>
    <row r="541" spans="1:14" ht="20.25" customHeight="1">
      <c r="A541" s="12" t="str">
        <f>IF('Team Card'!$B$24="","",'Team Card'!$B$24)</f>
        <v>D Finney</v>
      </c>
      <c r="B541" s="68">
        <f>IF(OR(GameCard318[[#This Row],[PA]]&gt;0,$E$521="Win (FORFEIT)",L541="Yes"),1,"")</f>
        <v>1</v>
      </c>
      <c r="C541" s="69"/>
      <c r="D541" s="69"/>
      <c r="E541" s="69"/>
      <c r="F541" s="69"/>
      <c r="G541" s="69"/>
      <c r="H541" s="69"/>
      <c r="I541" s="69"/>
      <c r="J541" s="70"/>
      <c r="K541" s="49"/>
      <c r="L541" s="67" t="s">
        <v>75</v>
      </c>
      <c r="M541" s="49">
        <v>0</v>
      </c>
      <c r="N541" s="49"/>
    </row>
    <row r="542" spans="1:14" ht="20.25" customHeight="1">
      <c r="A542" s="22" t="str">
        <f>IF('Team Card'!$B$25="","",'Team Card'!$B$25)</f>
        <v>D Haber</v>
      </c>
      <c r="B542" s="58">
        <f>IF(OR(GameCard318[[#This Row],[PA]]&gt;0,$E$521="Win (FORFEIT)",L542="Yes"),1,"")</f>
        <v>1</v>
      </c>
      <c r="C542" s="33"/>
      <c r="D542" s="33"/>
      <c r="E542" s="33"/>
      <c r="F542" s="33"/>
      <c r="G542" s="33"/>
      <c r="H542" s="33"/>
      <c r="I542" s="33"/>
      <c r="J542" s="34"/>
      <c r="K542" s="49"/>
      <c r="L542" s="66" t="s">
        <v>75</v>
      </c>
      <c r="M542" s="49">
        <v>0</v>
      </c>
      <c r="N542" s="49"/>
    </row>
    <row r="543" spans="1:14" ht="20.25" customHeight="1">
      <c r="A543" s="12" t="str">
        <f>IF('Team Card'!$B$26="","",'Team Card'!$B$26)</f>
        <v>Roger Manning</v>
      </c>
      <c r="B543" s="68">
        <f>IF(OR(GameCard318[[#This Row],[PA]]&gt;0,$E$521="Win (FORFEIT)",L543="Yes"),1,"")</f>
        <v>1</v>
      </c>
      <c r="C543" s="69"/>
      <c r="D543" s="69"/>
      <c r="E543" s="69"/>
      <c r="F543" s="69"/>
      <c r="G543" s="69"/>
      <c r="H543" s="69"/>
      <c r="I543" s="69"/>
      <c r="J543" s="70"/>
      <c r="K543" s="49"/>
      <c r="L543" s="67" t="s">
        <v>75</v>
      </c>
      <c r="M543" s="49">
        <v>0</v>
      </c>
      <c r="N543" s="49"/>
    </row>
    <row r="544" spans="1:14" ht="20.25" customHeight="1">
      <c r="A544" s="22" t="str">
        <f>IF('Team Card'!$B$27="","",'Team Card'!$B$27)</f>
        <v>Chris Whalen</v>
      </c>
      <c r="B544" s="58">
        <f>IF(OR(GameCard318[[#This Row],[PA]]&gt;0,$E$521="Win (FORFEIT)",L544="Yes"),1,"")</f>
        <v>1</v>
      </c>
      <c r="C544" s="33"/>
      <c r="D544" s="33"/>
      <c r="E544" s="33"/>
      <c r="F544" s="33"/>
      <c r="G544" s="33"/>
      <c r="H544" s="33"/>
      <c r="I544" s="33"/>
      <c r="J544" s="34"/>
      <c r="K544" s="49"/>
      <c r="L544" s="66" t="s">
        <v>75</v>
      </c>
      <c r="M544" s="49">
        <v>0</v>
      </c>
      <c r="N544" s="49"/>
    </row>
    <row r="545" spans="1:14" ht="20.25" customHeight="1">
      <c r="A545" s="12" t="str">
        <f>IF('Team Card'!$B$28="","",'Team Card'!$B$28)</f>
        <v>Rick Dohoney</v>
      </c>
      <c r="B545" s="68">
        <f>IF(OR(GameCard318[[#This Row],[PA]]&gt;0,$E$521="Win (FORFEIT)",L545="Yes"),1,"")</f>
        <v>1</v>
      </c>
      <c r="C545" s="69"/>
      <c r="D545" s="69"/>
      <c r="E545" s="69"/>
      <c r="F545" s="69"/>
      <c r="G545" s="69"/>
      <c r="H545" s="69"/>
      <c r="I545" s="69"/>
      <c r="J545" s="70"/>
      <c r="K545" s="49"/>
      <c r="L545" s="67" t="s">
        <v>75</v>
      </c>
      <c r="M545" s="49">
        <v>0</v>
      </c>
      <c r="N545" s="49"/>
    </row>
    <row r="546" spans="1:14" ht="20.25" customHeight="1">
      <c r="A546" s="22" t="str">
        <f>IF('Team Card'!$B$29="","",'Team Card'!$B$29)</f>
        <v>S Natue</v>
      </c>
      <c r="B546" s="58">
        <f>IF(OR(GameCard318[[#This Row],[PA]]&gt;0,$E$521="Win (FORFEIT)",L546="Yes"),1,"")</f>
        <v>1</v>
      </c>
      <c r="C546" s="33"/>
      <c r="D546" s="33"/>
      <c r="E546" s="33"/>
      <c r="F546" s="33"/>
      <c r="G546" s="33"/>
      <c r="H546" s="33"/>
      <c r="I546" s="33"/>
      <c r="J546" s="34"/>
      <c r="K546" s="49"/>
      <c r="L546" s="66" t="s">
        <v>75</v>
      </c>
      <c r="M546" s="49">
        <v>0</v>
      </c>
      <c r="N546" s="49"/>
    </row>
    <row r="547" spans="1:14" ht="20.25" customHeight="1">
      <c r="A547" s="12" t="str">
        <f>IF('Team Card'!$B$30="","",'Team Card'!$B$30)</f>
        <v>K Miksaucha</v>
      </c>
      <c r="B547" s="68">
        <f>IF(OR(GameCard318[[#This Row],[PA]]&gt;0,$E$521="Win (FORFEIT)",L547="Yes"),1,"")</f>
        <v>1</v>
      </c>
      <c r="C547" s="69"/>
      <c r="D547" s="69"/>
      <c r="E547" s="69"/>
      <c r="F547" s="69"/>
      <c r="G547" s="69"/>
      <c r="H547" s="69"/>
      <c r="I547" s="69"/>
      <c r="J547" s="70"/>
      <c r="K547" s="49"/>
      <c r="L547" s="67" t="s">
        <v>75</v>
      </c>
      <c r="M547" s="49">
        <v>0</v>
      </c>
      <c r="N547" s="49"/>
    </row>
    <row r="548" spans="1:14" ht="20.25" customHeight="1" thickBot="1">
      <c r="A548" s="22" t="str">
        <f>IF('Team Card'!$B$31="","",'Team Card'!$B$31)</f>
        <v/>
      </c>
      <c r="B548" s="58">
        <f>IF(OR(GameCard318[[#This Row],[PA]]&gt;0,$E$521="Win (FORFEIT)",L548="Yes"),1,"")</f>
        <v>1</v>
      </c>
      <c r="C548" s="33"/>
      <c r="D548" s="33"/>
      <c r="E548" s="33"/>
      <c r="F548" s="33"/>
      <c r="G548" s="33"/>
      <c r="H548" s="33"/>
      <c r="I548" s="33"/>
      <c r="J548" s="34"/>
      <c r="K548" s="49"/>
      <c r="L548" s="66" t="s">
        <v>75</v>
      </c>
      <c r="M548" s="49">
        <v>0</v>
      </c>
      <c r="N548" s="49"/>
    </row>
    <row r="549" spans="1:14" ht="20.25" customHeight="1">
      <c r="A549" s="43" t="s">
        <v>9</v>
      </c>
      <c r="B549" s="44">
        <f>IF(OR(GameCard318[[#This Row],[PA]]&gt;0,$E$521="Win (FORFEIT)",L549="Yes"),1,"")</f>
        <v>1</v>
      </c>
      <c r="C549" s="44">
        <f t="shared" ref="C549" si="121">SUM(C524:C548)</f>
        <v>0</v>
      </c>
      <c r="D549" s="45">
        <f t="shared" ref="D549" si="122">SUM(D524:D548)</f>
        <v>0</v>
      </c>
      <c r="E549" s="44">
        <f t="shared" ref="E549" si="123">SUM(E524:E548)</f>
        <v>0</v>
      </c>
      <c r="F549" s="44">
        <f t="shared" ref="F549" si="124">SUM(F524:F548)</f>
        <v>0</v>
      </c>
      <c r="G549" s="44">
        <f t="shared" ref="G549" si="125">SUM(G524:G548)</f>
        <v>0</v>
      </c>
      <c r="H549" s="44">
        <f t="shared" ref="H549" si="126">SUM(H524:H548)</f>
        <v>0</v>
      </c>
      <c r="I549" s="44">
        <f t="shared" ref="I549" si="127">SUM(I524:I548)</f>
        <v>0</v>
      </c>
      <c r="J549" s="46">
        <f t="shared" ref="J549" si="128">SUM(J524:J548)</f>
        <v>0</v>
      </c>
      <c r="K549" s="49"/>
      <c r="L549" s="49"/>
      <c r="M549" s="49">
        <v>0</v>
      </c>
      <c r="N549" s="49"/>
    </row>
    <row r="550" spans="1:14" ht="20.25" customHeight="1">
      <c r="A550" s="38"/>
      <c r="B550" s="38"/>
      <c r="C550" s="27"/>
      <c r="D550" s="27"/>
      <c r="E550" s="27"/>
      <c r="F550" s="38"/>
      <c r="G550" s="38"/>
      <c r="H550" s="38"/>
      <c r="I550" s="38"/>
      <c r="J550" s="38"/>
      <c r="K550" s="49"/>
      <c r="L550" s="49"/>
      <c r="M550" s="49">
        <v>0</v>
      </c>
      <c r="N550" s="49"/>
    </row>
    <row r="551" spans="1:14" ht="20.25" customHeight="1">
      <c r="A551" s="89" t="s">
        <v>34</v>
      </c>
      <c r="B551" s="89"/>
      <c r="C551" s="89"/>
      <c r="D551" s="89"/>
      <c r="E551" s="89"/>
      <c r="F551" s="89"/>
      <c r="G551" s="89"/>
      <c r="H551" s="89"/>
      <c r="I551" s="89"/>
      <c r="J551" s="89"/>
      <c r="K551" s="49"/>
      <c r="L551" s="49"/>
      <c r="M551" s="49">
        <v>0</v>
      </c>
      <c r="N551" s="49"/>
    </row>
    <row r="552" spans="1:14" ht="20.25" customHeight="1">
      <c r="A552" s="87"/>
      <c r="B552" s="88"/>
      <c r="C552" s="88"/>
      <c r="D552" s="88"/>
      <c r="E552" s="38"/>
      <c r="F552" s="38"/>
      <c r="G552" s="38"/>
      <c r="H552" s="38"/>
      <c r="I552" s="38"/>
      <c r="J552" s="38"/>
      <c r="K552" s="49"/>
      <c r="L552" s="49"/>
      <c r="M552" s="49">
        <v>0</v>
      </c>
      <c r="N552" s="49"/>
    </row>
    <row r="553" spans="1:14" ht="20.25" customHeight="1">
      <c r="A553" s="23" t="s">
        <v>13</v>
      </c>
      <c r="B553" s="85">
        <v>43335</v>
      </c>
      <c r="C553" s="85"/>
      <c r="D553" s="13" t="s">
        <v>37</v>
      </c>
      <c r="E553" s="86" t="s">
        <v>40</v>
      </c>
      <c r="F553" s="86"/>
      <c r="G553" s="23" t="s">
        <v>12</v>
      </c>
      <c r="H553" s="90" t="s">
        <v>79</v>
      </c>
      <c r="I553" s="90"/>
      <c r="J553" s="38"/>
      <c r="K553" s="48">
        <f>IF(OR(E553="Win",E553="Win (FORFEIT)"),1,0)</f>
        <v>1</v>
      </c>
      <c r="L553" s="49">
        <f>IF(OR(E553="Loss",E553="Loss (FORFEIT)"),1,0)</f>
        <v>0</v>
      </c>
      <c r="M553" s="49">
        <f>IF(B553&lt;&gt;"",1,0)</f>
        <v>1</v>
      </c>
      <c r="N553" s="49"/>
    </row>
    <row r="554" spans="1:14" ht="20.25" customHeight="1" thickBot="1">
      <c r="A554" s="39"/>
      <c r="B554" s="39"/>
      <c r="C554" s="39"/>
      <c r="D554" s="39"/>
      <c r="E554" s="39"/>
      <c r="F554" s="39"/>
      <c r="G554" s="39"/>
      <c r="H554" s="39"/>
      <c r="I554" s="39"/>
      <c r="J554" s="39"/>
      <c r="K554" s="50"/>
      <c r="L554" s="49"/>
      <c r="M554" s="49">
        <v>0</v>
      </c>
      <c r="N554" s="49"/>
    </row>
    <row r="555" spans="1:14" ht="20.25" customHeight="1" thickBot="1">
      <c r="A555" s="40" t="s">
        <v>10</v>
      </c>
      <c r="B555" s="41" t="s">
        <v>4</v>
      </c>
      <c r="C555" s="41" t="s">
        <v>0</v>
      </c>
      <c r="D555" s="41" t="s">
        <v>1</v>
      </c>
      <c r="E555" s="41" t="s">
        <v>2</v>
      </c>
      <c r="F555" s="41" t="s">
        <v>5</v>
      </c>
      <c r="G555" s="41" t="s">
        <v>6</v>
      </c>
      <c r="H555" s="41" t="s">
        <v>11</v>
      </c>
      <c r="I555" s="41" t="s">
        <v>7</v>
      </c>
      <c r="J555" s="42" t="s">
        <v>8</v>
      </c>
      <c r="K555" s="49"/>
      <c r="L555" s="65" t="s">
        <v>72</v>
      </c>
      <c r="M555" s="49">
        <v>0</v>
      </c>
      <c r="N555" s="49"/>
    </row>
    <row r="556" spans="1:14" ht="20.25" customHeight="1">
      <c r="A556" s="22" t="str">
        <f>IF('Team Card'!$B$7="","",'Team Card'!$B$7)</f>
        <v>Brian Lawrence</v>
      </c>
      <c r="B556" s="58">
        <v>1</v>
      </c>
      <c r="C556" s="33">
        <v>5</v>
      </c>
      <c r="D556" s="33">
        <v>4</v>
      </c>
      <c r="E556" s="33">
        <v>3</v>
      </c>
      <c r="F556" s="33">
        <v>2</v>
      </c>
      <c r="G556" s="33"/>
      <c r="H556" s="33"/>
      <c r="I556" s="33">
        <v>1</v>
      </c>
      <c r="J556" s="34"/>
      <c r="K556" s="49"/>
      <c r="L556" s="66" t="s">
        <v>75</v>
      </c>
      <c r="M556" s="49">
        <v>0</v>
      </c>
      <c r="N556" s="49"/>
    </row>
    <row r="557" spans="1:14" ht="20.25" customHeight="1">
      <c r="A557" s="12" t="str">
        <f>IF('Team Card'!$B$8="","",'Team Card'!$B$8)</f>
        <v>Brian Molinaro</v>
      </c>
      <c r="B557" s="68">
        <v>1</v>
      </c>
      <c r="C557" s="69">
        <v>5</v>
      </c>
      <c r="D557" s="69">
        <v>5</v>
      </c>
      <c r="E557" s="69">
        <v>3</v>
      </c>
      <c r="F557" s="69">
        <v>2</v>
      </c>
      <c r="G557" s="69">
        <v>2</v>
      </c>
      <c r="H557" s="69"/>
      <c r="I557" s="69"/>
      <c r="J557" s="70"/>
      <c r="K557" s="49"/>
      <c r="L557" s="67" t="s">
        <v>75</v>
      </c>
      <c r="M557" s="49">
        <v>0</v>
      </c>
      <c r="N557" s="49"/>
    </row>
    <row r="558" spans="1:14" ht="20.25" customHeight="1">
      <c r="A558" s="22" t="str">
        <f>IF('Team Card'!$B$9="","",'Team Card'!$B$9)</f>
        <v>Nick Molinaro</v>
      </c>
      <c r="B558" s="58" t="str">
        <f>IF(OR(GameCard419[[#This Row],[PA]]&gt;0,$E$553="Win (FORFEIT)",L558="Yes"),1,"")</f>
        <v/>
      </c>
      <c r="C558" s="33"/>
      <c r="D558" s="33"/>
      <c r="E558" s="33"/>
      <c r="F558" s="33"/>
      <c r="G558" s="33"/>
      <c r="H558" s="33"/>
      <c r="I558" s="33"/>
      <c r="J558" s="34"/>
      <c r="K558" s="49"/>
      <c r="L558" s="66" t="s">
        <v>75</v>
      </c>
      <c r="M558" s="49">
        <v>0</v>
      </c>
      <c r="N558" s="49"/>
    </row>
    <row r="559" spans="1:14" ht="20.25" customHeight="1">
      <c r="A559" s="12" t="str">
        <f>IF('Team Card'!$B$10="","",'Team Card'!$B$10)</f>
        <v>E Braun</v>
      </c>
      <c r="B559" s="68" t="str">
        <f>IF(OR(GameCard419[[#This Row],[PA]]&gt;0,$E$553="Win (FORFEIT)",L559="Yes"),1,"")</f>
        <v/>
      </c>
      <c r="C559" s="69"/>
      <c r="D559" s="69"/>
      <c r="E559" s="69"/>
      <c r="F559" s="69"/>
      <c r="G559" s="69"/>
      <c r="H559" s="69"/>
      <c r="I559" s="69"/>
      <c r="J559" s="70"/>
      <c r="K559" s="49"/>
      <c r="L559" s="67" t="s">
        <v>75</v>
      </c>
      <c r="M559" s="49">
        <v>0</v>
      </c>
      <c r="N559" s="49"/>
    </row>
    <row r="560" spans="1:14" ht="20.25" customHeight="1">
      <c r="A560" s="22" t="str">
        <f>IF('Team Card'!$B$11="","",'Team Card'!$B$11)</f>
        <v>Kirk Daley</v>
      </c>
      <c r="B560" s="58">
        <v>1</v>
      </c>
      <c r="C560" s="33">
        <v>5</v>
      </c>
      <c r="D560" s="33">
        <v>5</v>
      </c>
      <c r="E560" s="33">
        <v>2</v>
      </c>
      <c r="F560" s="33"/>
      <c r="G560" s="33">
        <v>1</v>
      </c>
      <c r="H560" s="33"/>
      <c r="I560" s="33"/>
      <c r="J560" s="34"/>
      <c r="K560" s="49"/>
      <c r="L560" s="66" t="s">
        <v>75</v>
      </c>
      <c r="M560" s="49">
        <v>0</v>
      </c>
      <c r="N560" s="49"/>
    </row>
    <row r="561" spans="1:14" ht="20.25" customHeight="1">
      <c r="A561" s="12" t="str">
        <f>IF('Team Card'!$B$12="","",'Team Card'!$B$12)</f>
        <v>James Vecchiarello</v>
      </c>
      <c r="B561" s="68" t="str">
        <f>IF(OR(GameCard419[[#This Row],[PA]]&gt;0,$E$553="Win (FORFEIT)",L561="Yes"),1,"")</f>
        <v/>
      </c>
      <c r="C561" s="69"/>
      <c r="D561" s="69"/>
      <c r="E561" s="69"/>
      <c r="F561" s="69"/>
      <c r="G561" s="69"/>
      <c r="H561" s="69"/>
      <c r="I561" s="69"/>
      <c r="J561" s="70"/>
      <c r="K561" s="49"/>
      <c r="L561" s="67" t="s">
        <v>75</v>
      </c>
      <c r="M561" s="49">
        <v>0</v>
      </c>
      <c r="N561" s="49"/>
    </row>
    <row r="562" spans="1:14" ht="20.25" customHeight="1">
      <c r="A562" s="22" t="str">
        <f>IF('Team Card'!$B$13="","",'Team Card'!$B$13)</f>
        <v>Ron Mickell</v>
      </c>
      <c r="B562" s="58">
        <v>1</v>
      </c>
      <c r="C562" s="33">
        <v>4</v>
      </c>
      <c r="D562" s="33">
        <v>4</v>
      </c>
      <c r="E562" s="33">
        <v>1</v>
      </c>
      <c r="F562" s="33">
        <v>1</v>
      </c>
      <c r="G562" s="33"/>
      <c r="H562" s="33"/>
      <c r="I562" s="33"/>
      <c r="J562" s="34"/>
      <c r="K562" s="49"/>
      <c r="L562" s="66" t="s">
        <v>75</v>
      </c>
      <c r="M562" s="49">
        <v>0</v>
      </c>
      <c r="N562" s="49"/>
    </row>
    <row r="563" spans="1:14" ht="20.25" customHeight="1">
      <c r="A563" s="12" t="str">
        <f>IF('Team Card'!$B$14="","",'Team Card'!$B$14)</f>
        <v>J Cole</v>
      </c>
      <c r="B563" s="68" t="str">
        <f>IF(OR(GameCard419[[#This Row],[PA]]&gt;0,$E$553="Win (FORFEIT)",L563="Yes"),1,"")</f>
        <v/>
      </c>
      <c r="C563" s="69"/>
      <c r="D563" s="69"/>
      <c r="E563" s="69"/>
      <c r="F563" s="69"/>
      <c r="G563" s="69"/>
      <c r="H563" s="69"/>
      <c r="I563" s="69"/>
      <c r="J563" s="70"/>
      <c r="K563" s="49"/>
      <c r="L563" s="67" t="s">
        <v>75</v>
      </c>
      <c r="M563" s="49">
        <v>0</v>
      </c>
      <c r="N563" s="49"/>
    </row>
    <row r="564" spans="1:14" ht="20.25" customHeight="1">
      <c r="A564" s="22" t="str">
        <f>IF('Team Card'!$B$15="","",'Team Card'!$B$15)</f>
        <v>Kevin Gaboardi</v>
      </c>
      <c r="B564" s="58">
        <v>1</v>
      </c>
      <c r="C564" s="33">
        <v>4</v>
      </c>
      <c r="D564" s="33">
        <v>4</v>
      </c>
      <c r="E564" s="33">
        <v>1</v>
      </c>
      <c r="F564" s="33">
        <v>1</v>
      </c>
      <c r="G564" s="33">
        <v>3</v>
      </c>
      <c r="H564" s="33"/>
      <c r="I564" s="33"/>
      <c r="J564" s="34"/>
      <c r="K564" s="49"/>
      <c r="L564" s="66" t="s">
        <v>75</v>
      </c>
      <c r="M564" s="49">
        <v>0</v>
      </c>
      <c r="N564" s="49"/>
    </row>
    <row r="565" spans="1:14" ht="20.25" customHeight="1">
      <c r="A565" s="12" t="str">
        <f>IF('Team Card'!$B$16="","",'Team Card'!$B$16)</f>
        <v>Rich Durland</v>
      </c>
      <c r="B565" s="68">
        <v>1</v>
      </c>
      <c r="C565" s="69">
        <v>4</v>
      </c>
      <c r="D565" s="69">
        <v>3</v>
      </c>
      <c r="E565" s="69">
        <v>2</v>
      </c>
      <c r="F565" s="69">
        <v>2</v>
      </c>
      <c r="G565" s="69">
        <v>1</v>
      </c>
      <c r="H565" s="69"/>
      <c r="I565" s="69">
        <v>1</v>
      </c>
      <c r="J565" s="70"/>
      <c r="K565" s="49"/>
      <c r="L565" s="67" t="s">
        <v>75</v>
      </c>
      <c r="M565" s="49">
        <v>0</v>
      </c>
      <c r="N565" s="49"/>
    </row>
    <row r="566" spans="1:14" ht="20.25" customHeight="1">
      <c r="A566" s="22" t="str">
        <f>IF('Team Card'!$B$17="","",'Team Card'!$B$17)</f>
        <v>Andy Decker</v>
      </c>
      <c r="B566" s="58">
        <v>1</v>
      </c>
      <c r="C566" s="33">
        <v>4</v>
      </c>
      <c r="D566" s="33">
        <v>4</v>
      </c>
      <c r="E566" s="33">
        <v>4</v>
      </c>
      <c r="F566" s="33">
        <v>2</v>
      </c>
      <c r="G566" s="33">
        <v>1</v>
      </c>
      <c r="H566" s="33"/>
      <c r="I566" s="33"/>
      <c r="J566" s="34"/>
      <c r="K566" s="49"/>
      <c r="L566" s="66" t="s">
        <v>75</v>
      </c>
      <c r="M566" s="49">
        <v>0</v>
      </c>
      <c r="N566" s="49"/>
    </row>
    <row r="567" spans="1:14" ht="20.25" customHeight="1">
      <c r="A567" s="12" t="str">
        <f>IF('Team Card'!$B$18="","",'Team Card'!$B$18)</f>
        <v>Tyler Davis</v>
      </c>
      <c r="B567" s="68" t="str">
        <f>IF(OR(GameCard419[[#This Row],[PA]]&gt;0,$E$553="Win (FORFEIT)",L567="Yes"),1,"")</f>
        <v/>
      </c>
      <c r="C567" s="69"/>
      <c r="D567" s="69"/>
      <c r="E567" s="69"/>
      <c r="F567" s="69"/>
      <c r="G567" s="69"/>
      <c r="H567" s="69"/>
      <c r="I567" s="69"/>
      <c r="J567" s="70"/>
      <c r="K567" s="49"/>
      <c r="L567" s="67" t="s">
        <v>75</v>
      </c>
      <c r="M567" s="49">
        <v>0</v>
      </c>
      <c r="N567" s="49"/>
    </row>
    <row r="568" spans="1:14" ht="20.25" customHeight="1">
      <c r="A568" s="22" t="str">
        <f>IF('Team Card'!$B$19="","",'Team Card'!$B$19)</f>
        <v>Robbie Frey</v>
      </c>
      <c r="B568" s="58" t="str">
        <f>IF(OR(GameCard419[[#This Row],[PA]]&gt;0,$E$553="Win (FORFEIT)",L568="Yes"),1,"")</f>
        <v/>
      </c>
      <c r="C568" s="33"/>
      <c r="D568" s="33"/>
      <c r="E568" s="33"/>
      <c r="F568" s="33"/>
      <c r="G568" s="33"/>
      <c r="H568" s="33"/>
      <c r="I568" s="33"/>
      <c r="J568" s="34"/>
      <c r="K568" s="49"/>
      <c r="L568" s="66" t="s">
        <v>75</v>
      </c>
      <c r="M568" s="49">
        <v>0</v>
      </c>
      <c r="N568" s="49"/>
    </row>
    <row r="569" spans="1:14" ht="20.25" customHeight="1">
      <c r="A569" s="12" t="str">
        <f>IF('Team Card'!$B$20="","",'Team Card'!$B$20)</f>
        <v>Bobby Weaver</v>
      </c>
      <c r="B569" s="68" t="str">
        <f>IF(OR(GameCard419[[#This Row],[PA]]&gt;0,$E$553="Win (FORFEIT)",L569="Yes"),1,"")</f>
        <v/>
      </c>
      <c r="C569" s="69"/>
      <c r="D569" s="69"/>
      <c r="E569" s="69"/>
      <c r="F569" s="69"/>
      <c r="G569" s="69"/>
      <c r="H569" s="69"/>
      <c r="I569" s="69"/>
      <c r="J569" s="70"/>
      <c r="K569" s="49"/>
      <c r="L569" s="67" t="s">
        <v>75</v>
      </c>
      <c r="M569" s="49">
        <v>0</v>
      </c>
      <c r="N569" s="49"/>
    </row>
    <row r="570" spans="1:14" ht="20.25" customHeight="1">
      <c r="A570" s="22" t="str">
        <f>IF('Team Card'!$B$21="","",'Team Card'!$B$21)</f>
        <v>J Braun</v>
      </c>
      <c r="B570" s="58" t="str">
        <f>IF(OR(GameCard419[[#This Row],[PA]]&gt;0,$E$553="Win (FORFEIT)",L570="Yes"),1,"")</f>
        <v/>
      </c>
      <c r="C570" s="33"/>
      <c r="D570" s="33"/>
      <c r="E570" s="33"/>
      <c r="F570" s="33"/>
      <c r="G570" s="33"/>
      <c r="H570" s="33"/>
      <c r="I570" s="33"/>
      <c r="J570" s="34"/>
      <c r="K570" s="49"/>
      <c r="L570" s="66" t="s">
        <v>75</v>
      </c>
      <c r="M570" s="49">
        <v>0</v>
      </c>
      <c r="N570" s="49"/>
    </row>
    <row r="571" spans="1:14" ht="20.25" customHeight="1">
      <c r="A571" s="12" t="str">
        <f>IF('Team Card'!$B$22="","",'Team Card'!$B$22)</f>
        <v>Sean Bigham</v>
      </c>
      <c r="B571" s="68">
        <v>1</v>
      </c>
      <c r="C571" s="69">
        <v>4</v>
      </c>
      <c r="D571" s="69">
        <v>4</v>
      </c>
      <c r="E571" s="69">
        <v>2</v>
      </c>
      <c r="F571" s="69">
        <v>1</v>
      </c>
      <c r="G571" s="69"/>
      <c r="H571" s="69"/>
      <c r="I571" s="69"/>
      <c r="J571" s="70"/>
      <c r="K571" s="49"/>
      <c r="L571" s="67" t="s">
        <v>75</v>
      </c>
      <c r="M571" s="49">
        <v>0</v>
      </c>
      <c r="N571" s="49"/>
    </row>
    <row r="572" spans="1:14" ht="20.25" customHeight="1">
      <c r="A572" s="22" t="str">
        <f>IF('Team Card'!$B$23="","",'Team Card'!$B$23)</f>
        <v>M Brew</v>
      </c>
      <c r="B572" s="58" t="str">
        <f>IF(OR(GameCard419[[#This Row],[PA]]&gt;0,$E$553="Win (FORFEIT)",L572="Yes"),1,"")</f>
        <v/>
      </c>
      <c r="C572" s="33"/>
      <c r="D572" s="33"/>
      <c r="E572" s="33"/>
      <c r="F572" s="33"/>
      <c r="G572" s="33"/>
      <c r="H572" s="33"/>
      <c r="I572" s="33"/>
      <c r="J572" s="34"/>
      <c r="K572" s="49"/>
      <c r="L572" s="66" t="s">
        <v>75</v>
      </c>
      <c r="M572" s="49">
        <v>0</v>
      </c>
      <c r="N572" s="49"/>
    </row>
    <row r="573" spans="1:14" ht="20.25" customHeight="1">
      <c r="A573" s="12" t="str">
        <f>IF('Team Card'!$B$24="","",'Team Card'!$B$24)</f>
        <v>D Finney</v>
      </c>
      <c r="B573" s="68" t="str">
        <f>IF(OR(GameCard419[[#This Row],[PA]]&gt;0,$E$553="Win (FORFEIT)",L573="Yes"),1,"")</f>
        <v/>
      </c>
      <c r="C573" s="69"/>
      <c r="D573" s="69"/>
      <c r="E573" s="69"/>
      <c r="F573" s="69"/>
      <c r="G573" s="69"/>
      <c r="H573" s="69"/>
      <c r="I573" s="69"/>
      <c r="J573" s="70"/>
      <c r="K573" s="49"/>
      <c r="L573" s="67" t="s">
        <v>75</v>
      </c>
      <c r="M573" s="49">
        <v>0</v>
      </c>
      <c r="N573" s="49"/>
    </row>
    <row r="574" spans="1:14" ht="20.25" customHeight="1">
      <c r="A574" s="22" t="str">
        <f>IF('Team Card'!$B$25="","",'Team Card'!$B$25)</f>
        <v>D Haber</v>
      </c>
      <c r="B574" s="58" t="str">
        <f>IF(OR(GameCard419[[#This Row],[PA]]&gt;0,$E$553="Win (FORFEIT)",L574="Yes"),1,"")</f>
        <v/>
      </c>
      <c r="C574" s="33"/>
      <c r="D574" s="33"/>
      <c r="E574" s="33"/>
      <c r="F574" s="33"/>
      <c r="G574" s="33"/>
      <c r="H574" s="33"/>
      <c r="I574" s="33"/>
      <c r="J574" s="34"/>
      <c r="K574" s="49"/>
      <c r="L574" s="66" t="s">
        <v>75</v>
      </c>
      <c r="M574" s="49">
        <v>0</v>
      </c>
      <c r="N574" s="49"/>
    </row>
    <row r="575" spans="1:14" ht="20.25" customHeight="1">
      <c r="A575" s="12" t="str">
        <f>IF('Team Card'!$B$26="","",'Team Card'!$B$26)</f>
        <v>Roger Manning</v>
      </c>
      <c r="B575" s="68">
        <v>1</v>
      </c>
      <c r="C575" s="69">
        <v>4</v>
      </c>
      <c r="D575" s="69">
        <v>4</v>
      </c>
      <c r="E575" s="69">
        <v>3</v>
      </c>
      <c r="F575" s="69">
        <v>2</v>
      </c>
      <c r="G575" s="69">
        <v>3</v>
      </c>
      <c r="H575" s="69"/>
      <c r="I575" s="69"/>
      <c r="J575" s="70"/>
      <c r="K575" s="49"/>
      <c r="L575" s="67" t="s">
        <v>75</v>
      </c>
      <c r="M575" s="49">
        <v>0</v>
      </c>
      <c r="N575" s="49"/>
    </row>
    <row r="576" spans="1:14" ht="20.25" customHeight="1">
      <c r="A576" s="22" t="str">
        <f>IF('Team Card'!$B$27="","",'Team Card'!$B$27)</f>
        <v>Chris Whalen</v>
      </c>
      <c r="B576" s="58"/>
      <c r="C576" s="33"/>
      <c r="D576" s="33"/>
      <c r="E576" s="33"/>
      <c r="F576" s="33"/>
      <c r="G576" s="33"/>
      <c r="H576" s="33"/>
      <c r="I576" s="33"/>
      <c r="J576" s="34"/>
      <c r="K576" s="49"/>
      <c r="L576" s="66" t="s">
        <v>75</v>
      </c>
      <c r="M576" s="49">
        <v>0</v>
      </c>
      <c r="N576" s="49"/>
    </row>
    <row r="577" spans="1:14" ht="20.25" customHeight="1">
      <c r="A577" s="12" t="str">
        <f>IF('Team Card'!$B$28="","",'Team Card'!$B$28)</f>
        <v>Rick Dohoney</v>
      </c>
      <c r="B577" s="68">
        <v>1</v>
      </c>
      <c r="C577" s="69">
        <v>4</v>
      </c>
      <c r="D577" s="69">
        <v>4</v>
      </c>
      <c r="E577" s="69">
        <v>2</v>
      </c>
      <c r="F577" s="69"/>
      <c r="G577" s="69">
        <v>1</v>
      </c>
      <c r="H577" s="69"/>
      <c r="I577" s="69"/>
      <c r="J577" s="70"/>
      <c r="K577" s="49"/>
      <c r="L577" s="67" t="s">
        <v>75</v>
      </c>
      <c r="M577" s="49">
        <v>0</v>
      </c>
      <c r="N577" s="49"/>
    </row>
    <row r="578" spans="1:14" ht="20.25" customHeight="1">
      <c r="A578" s="22" t="str">
        <f>IF('Team Card'!$B$29="","",'Team Card'!$B$29)</f>
        <v>S Natue</v>
      </c>
      <c r="B578" s="58" t="str">
        <f>IF(OR(GameCard419[[#This Row],[PA]]&gt;0,$E$553="Win (FORFEIT)",L578="Yes"),1,"")</f>
        <v/>
      </c>
      <c r="C578" s="33"/>
      <c r="D578" s="33"/>
      <c r="E578" s="33"/>
      <c r="F578" s="33"/>
      <c r="G578" s="33"/>
      <c r="H578" s="33"/>
      <c r="I578" s="33"/>
      <c r="J578" s="34"/>
      <c r="K578" s="49"/>
      <c r="L578" s="66" t="s">
        <v>75</v>
      </c>
      <c r="M578" s="49">
        <v>0</v>
      </c>
      <c r="N578" s="49"/>
    </row>
    <row r="579" spans="1:14" ht="20.25" customHeight="1">
      <c r="A579" s="12" t="str">
        <f>IF('Team Card'!$B$30="","",'Team Card'!$B$30)</f>
        <v>K Miksaucha</v>
      </c>
      <c r="B579" s="68" t="str">
        <f>IF(OR(GameCard419[[#This Row],[PA]]&gt;0,$E$553="Win (FORFEIT)",L579="Yes"),1,"")</f>
        <v/>
      </c>
      <c r="C579" s="69"/>
      <c r="D579" s="69"/>
      <c r="E579" s="69"/>
      <c r="F579" s="69"/>
      <c r="G579" s="69"/>
      <c r="H579" s="69"/>
      <c r="I579" s="69"/>
      <c r="J579" s="70"/>
      <c r="K579" s="49"/>
      <c r="L579" s="67" t="s">
        <v>75</v>
      </c>
      <c r="M579" s="49">
        <v>0</v>
      </c>
      <c r="N579" s="49"/>
    </row>
    <row r="580" spans="1:14" ht="20.25" customHeight="1" thickBot="1">
      <c r="A580" s="22" t="str">
        <f>IF('Team Card'!$B$31="","",'Team Card'!$B$31)</f>
        <v/>
      </c>
      <c r="B580" s="58" t="str">
        <f>IF(OR(GameCard419[[#This Row],[PA]]&gt;0,$E$553="Win (FORFEIT)",L580="Yes"),1,"")</f>
        <v/>
      </c>
      <c r="C580" s="33"/>
      <c r="D580" s="33"/>
      <c r="E580" s="33"/>
      <c r="F580" s="33"/>
      <c r="G580" s="33"/>
      <c r="H580" s="33"/>
      <c r="I580" s="33"/>
      <c r="J580" s="34"/>
      <c r="K580" s="49"/>
      <c r="L580" s="66" t="s">
        <v>75</v>
      </c>
      <c r="M580" s="49">
        <v>0</v>
      </c>
      <c r="N580" s="49"/>
    </row>
    <row r="581" spans="1:14" ht="20.25" customHeight="1">
      <c r="A581" s="43" t="s">
        <v>9</v>
      </c>
      <c r="B581" s="44">
        <f>IF(OR(GameCard419[[#This Row],[PA]]&gt;0,$E$553="Win (FORFEIT)",L581="Yes"),1,"")</f>
        <v>1</v>
      </c>
      <c r="C581" s="44">
        <f t="shared" ref="C581" si="129">SUM(C556:C580)</f>
        <v>43</v>
      </c>
      <c r="D581" s="45">
        <f t="shared" ref="D581" si="130">SUM(D556:D580)</f>
        <v>41</v>
      </c>
      <c r="E581" s="44">
        <f t="shared" ref="E581" si="131">SUM(E556:E580)</f>
        <v>23</v>
      </c>
      <c r="F581" s="44">
        <f t="shared" ref="F581" si="132">SUM(F556:F580)</f>
        <v>13</v>
      </c>
      <c r="G581" s="44">
        <f t="shared" ref="G581" si="133">SUM(G556:G580)</f>
        <v>12</v>
      </c>
      <c r="H581" s="44">
        <f t="shared" ref="H581" si="134">SUM(H556:H580)</f>
        <v>0</v>
      </c>
      <c r="I581" s="44">
        <f t="shared" ref="I581" si="135">SUM(I556:I580)</f>
        <v>2</v>
      </c>
      <c r="J581" s="46">
        <f t="shared" ref="J581" si="136">SUM(J556:J580)</f>
        <v>0</v>
      </c>
      <c r="K581" s="49"/>
      <c r="L581" s="49"/>
      <c r="M581" s="49">
        <v>0</v>
      </c>
      <c r="N581" s="49"/>
    </row>
    <row r="582" spans="1:14" ht="20.25" customHeight="1">
      <c r="A582" s="38"/>
      <c r="B582" s="38"/>
      <c r="C582" s="27"/>
      <c r="D582" s="27"/>
      <c r="E582" s="27"/>
      <c r="F582" s="38"/>
      <c r="G582" s="38"/>
      <c r="H582" s="38"/>
      <c r="I582" s="38"/>
      <c r="J582" s="38"/>
      <c r="K582" s="49"/>
      <c r="L582" s="49"/>
      <c r="M582" s="49">
        <v>0</v>
      </c>
      <c r="N582" s="49"/>
    </row>
    <row r="583" spans="1:14" ht="20.25" customHeight="1">
      <c r="A583" s="89" t="s">
        <v>35</v>
      </c>
      <c r="B583" s="89"/>
      <c r="C583" s="89"/>
      <c r="D583" s="89"/>
      <c r="E583" s="89"/>
      <c r="F583" s="89"/>
      <c r="G583" s="89"/>
      <c r="H583" s="89"/>
      <c r="I583" s="89"/>
      <c r="J583" s="89"/>
      <c r="K583" s="49"/>
      <c r="L583" s="49"/>
      <c r="M583" s="49">
        <v>0</v>
      </c>
      <c r="N583" s="49"/>
    </row>
    <row r="584" spans="1:14" ht="20.25" customHeight="1">
      <c r="A584" s="87"/>
      <c r="B584" s="88"/>
      <c r="C584" s="88"/>
      <c r="D584" s="88"/>
      <c r="E584" s="38"/>
      <c r="F584" s="38"/>
      <c r="G584" s="38"/>
      <c r="H584" s="38"/>
      <c r="I584" s="38"/>
      <c r="J584" s="38"/>
      <c r="K584" s="49"/>
      <c r="L584" s="49"/>
      <c r="M584" s="49">
        <v>0</v>
      </c>
      <c r="N584" s="49"/>
    </row>
    <row r="585" spans="1:14" ht="20.25" customHeight="1">
      <c r="A585" s="23" t="s">
        <v>13</v>
      </c>
      <c r="B585" s="85">
        <v>43336</v>
      </c>
      <c r="C585" s="85"/>
      <c r="D585" s="13" t="s">
        <v>37</v>
      </c>
      <c r="E585" s="86" t="s">
        <v>68</v>
      </c>
      <c r="F585" s="86"/>
      <c r="G585" s="23" t="s">
        <v>12</v>
      </c>
      <c r="H585" s="90" t="s">
        <v>77</v>
      </c>
      <c r="I585" s="90"/>
      <c r="J585" s="38"/>
      <c r="K585" s="48">
        <f>IF(OR(E585="Win",E585="Win (FORFEIT)"),1,0)</f>
        <v>1</v>
      </c>
      <c r="L585" s="49">
        <f>IF(OR(E585="Loss",E585="Loss (FORFEIT)"),1,0)</f>
        <v>0</v>
      </c>
      <c r="M585" s="49">
        <f>IF(B585&lt;&gt;"",1,0)</f>
        <v>1</v>
      </c>
      <c r="N585" s="49"/>
    </row>
    <row r="586" spans="1:14" ht="20.25" customHeight="1" thickBot="1">
      <c r="A586" s="39"/>
      <c r="B586" s="39"/>
      <c r="C586" s="39"/>
      <c r="D586" s="39"/>
      <c r="E586" s="39"/>
      <c r="F586" s="39"/>
      <c r="G586" s="39"/>
      <c r="H586" s="39"/>
      <c r="I586" s="39"/>
      <c r="J586" s="39"/>
      <c r="K586" s="50"/>
      <c r="L586" s="49"/>
      <c r="M586" s="49">
        <v>0</v>
      </c>
    </row>
    <row r="587" spans="1:14" ht="20.25" customHeight="1" thickBot="1">
      <c r="A587" s="40" t="s">
        <v>10</v>
      </c>
      <c r="B587" s="41" t="s">
        <v>4</v>
      </c>
      <c r="C587" s="41" t="s">
        <v>0</v>
      </c>
      <c r="D587" s="41" t="s">
        <v>1</v>
      </c>
      <c r="E587" s="41" t="s">
        <v>2</v>
      </c>
      <c r="F587" s="41" t="s">
        <v>5</v>
      </c>
      <c r="G587" s="41" t="s">
        <v>6</v>
      </c>
      <c r="H587" s="41" t="s">
        <v>11</v>
      </c>
      <c r="I587" s="41" t="s">
        <v>7</v>
      </c>
      <c r="J587" s="42" t="s">
        <v>8</v>
      </c>
      <c r="K587" s="49"/>
      <c r="L587" s="65" t="s">
        <v>72</v>
      </c>
      <c r="M587" s="49">
        <v>0</v>
      </c>
    </row>
    <row r="588" spans="1:14" ht="20.25" customHeight="1">
      <c r="A588" s="22" t="str">
        <f>IF('Team Card'!$B$7="","",'Team Card'!$B$7)</f>
        <v>Brian Lawrence</v>
      </c>
      <c r="B588" s="58">
        <f>IF(OR(GameCard520[[#This Row],[PA]]&gt;0,$E$585="Win (FORFEIT)",L588="Yes"),1,"")</f>
        <v>1</v>
      </c>
      <c r="C588" s="33"/>
      <c r="D588" s="33"/>
      <c r="E588" s="33"/>
      <c r="F588" s="33"/>
      <c r="G588" s="33"/>
      <c r="H588" s="33"/>
      <c r="I588" s="33"/>
      <c r="J588" s="34"/>
      <c r="K588" s="49"/>
      <c r="L588" s="66" t="s">
        <v>75</v>
      </c>
      <c r="M588" s="49">
        <v>0</v>
      </c>
    </row>
    <row r="589" spans="1:14" ht="20.25" customHeight="1">
      <c r="A589" s="12" t="str">
        <f>IF('Team Card'!$B$8="","",'Team Card'!$B$8)</f>
        <v>Brian Molinaro</v>
      </c>
      <c r="B589" s="68">
        <f>IF(OR(GameCard520[[#This Row],[PA]]&gt;0,$E$585="Win (FORFEIT)",L589="Yes"),1,"")</f>
        <v>1</v>
      </c>
      <c r="C589" s="69"/>
      <c r="D589" s="69"/>
      <c r="E589" s="69"/>
      <c r="F589" s="69"/>
      <c r="G589" s="69"/>
      <c r="H589" s="69"/>
      <c r="I589" s="69"/>
      <c r="J589" s="70"/>
      <c r="K589" s="49"/>
      <c r="L589" s="67" t="s">
        <v>75</v>
      </c>
      <c r="M589" s="49">
        <v>0</v>
      </c>
    </row>
    <row r="590" spans="1:14" ht="20.25" customHeight="1">
      <c r="A590" s="22" t="str">
        <f>IF('Team Card'!$B$9="","",'Team Card'!$B$9)</f>
        <v>Nick Molinaro</v>
      </c>
      <c r="B590" s="58">
        <f>IF(OR(GameCard520[[#This Row],[PA]]&gt;0,$E$585="Win (FORFEIT)",L590="Yes"),1,"")</f>
        <v>1</v>
      </c>
      <c r="C590" s="33"/>
      <c r="D590" s="33"/>
      <c r="E590" s="33"/>
      <c r="F590" s="33"/>
      <c r="G590" s="33"/>
      <c r="H590" s="33"/>
      <c r="I590" s="33"/>
      <c r="J590" s="34"/>
      <c r="K590" s="49"/>
      <c r="L590" s="66" t="s">
        <v>75</v>
      </c>
      <c r="M590" s="49">
        <v>0</v>
      </c>
    </row>
    <row r="591" spans="1:14" ht="20.25" customHeight="1">
      <c r="A591" s="12" t="str">
        <f>IF('Team Card'!$B$10="","",'Team Card'!$B$10)</f>
        <v>E Braun</v>
      </c>
      <c r="B591" s="68">
        <f>IF(OR(GameCard520[[#This Row],[PA]]&gt;0,$E$585="Win (FORFEIT)",L591="Yes"),1,"")</f>
        <v>1</v>
      </c>
      <c r="C591" s="69"/>
      <c r="D591" s="69"/>
      <c r="E591" s="69"/>
      <c r="F591" s="69"/>
      <c r="G591" s="69"/>
      <c r="H591" s="69"/>
      <c r="I591" s="69"/>
      <c r="J591" s="70"/>
      <c r="K591" s="49"/>
      <c r="L591" s="67" t="s">
        <v>75</v>
      </c>
      <c r="M591" s="49">
        <v>0</v>
      </c>
    </row>
    <row r="592" spans="1:14" ht="20.25" customHeight="1">
      <c r="A592" s="22" t="str">
        <f>IF('Team Card'!$B$11="","",'Team Card'!$B$11)</f>
        <v>Kirk Daley</v>
      </c>
      <c r="B592" s="58">
        <f>IF(OR(GameCard520[[#This Row],[PA]]&gt;0,$E$585="Win (FORFEIT)",L592="Yes"),1,"")</f>
        <v>1</v>
      </c>
      <c r="C592" s="33"/>
      <c r="D592" s="33"/>
      <c r="E592" s="33"/>
      <c r="F592" s="33"/>
      <c r="G592" s="33"/>
      <c r="H592" s="33"/>
      <c r="I592" s="33"/>
      <c r="J592" s="34"/>
      <c r="K592" s="49"/>
      <c r="L592" s="66" t="s">
        <v>75</v>
      </c>
      <c r="M592" s="49">
        <v>0</v>
      </c>
    </row>
    <row r="593" spans="1:13" ht="20.25" customHeight="1">
      <c r="A593" s="12" t="str">
        <f>IF('Team Card'!$B$12="","",'Team Card'!$B$12)</f>
        <v>James Vecchiarello</v>
      </c>
      <c r="B593" s="68">
        <f>IF(OR(GameCard520[[#This Row],[PA]]&gt;0,$E$585="Win (FORFEIT)",L593="Yes"),1,"")</f>
        <v>1</v>
      </c>
      <c r="C593" s="69"/>
      <c r="D593" s="69"/>
      <c r="E593" s="69"/>
      <c r="F593" s="69"/>
      <c r="G593" s="69"/>
      <c r="H593" s="69"/>
      <c r="I593" s="69"/>
      <c r="J593" s="70"/>
      <c r="K593" s="49"/>
      <c r="L593" s="67" t="s">
        <v>75</v>
      </c>
      <c r="M593" s="49">
        <v>0</v>
      </c>
    </row>
    <row r="594" spans="1:13" ht="20.25" customHeight="1">
      <c r="A594" s="22" t="str">
        <f>IF('Team Card'!$B$13="","",'Team Card'!$B$13)</f>
        <v>Ron Mickell</v>
      </c>
      <c r="B594" s="58">
        <f>IF(OR(GameCard520[[#This Row],[PA]]&gt;0,$E$585="Win (FORFEIT)",L594="Yes"),1,"")</f>
        <v>1</v>
      </c>
      <c r="C594" s="33"/>
      <c r="D594" s="33"/>
      <c r="E594" s="33"/>
      <c r="F594" s="33"/>
      <c r="G594" s="33"/>
      <c r="H594" s="33"/>
      <c r="I594" s="33"/>
      <c r="J594" s="34"/>
      <c r="K594" s="49"/>
      <c r="L594" s="66" t="s">
        <v>75</v>
      </c>
      <c r="M594" s="49">
        <v>0</v>
      </c>
    </row>
    <row r="595" spans="1:13" ht="20.25" customHeight="1">
      <c r="A595" s="12" t="str">
        <f>IF('Team Card'!$B$14="","",'Team Card'!$B$14)</f>
        <v>J Cole</v>
      </c>
      <c r="B595" s="68">
        <f>IF(OR(GameCard520[[#This Row],[PA]]&gt;0,$E$585="Win (FORFEIT)",L595="Yes"),1,"")</f>
        <v>1</v>
      </c>
      <c r="C595" s="69"/>
      <c r="D595" s="69"/>
      <c r="E595" s="69"/>
      <c r="F595" s="69"/>
      <c r="G595" s="69"/>
      <c r="H595" s="69"/>
      <c r="I595" s="69"/>
      <c r="J595" s="70"/>
      <c r="K595" s="49"/>
      <c r="L595" s="67" t="s">
        <v>75</v>
      </c>
      <c r="M595" s="49">
        <v>0</v>
      </c>
    </row>
    <row r="596" spans="1:13" ht="20.25" customHeight="1">
      <c r="A596" s="22" t="str">
        <f>IF('Team Card'!$B$15="","",'Team Card'!$B$15)</f>
        <v>Kevin Gaboardi</v>
      </c>
      <c r="B596" s="58">
        <f>IF(OR(GameCard520[[#This Row],[PA]]&gt;0,$E$585="Win (FORFEIT)",L596="Yes"),1,"")</f>
        <v>1</v>
      </c>
      <c r="C596" s="33"/>
      <c r="D596" s="33"/>
      <c r="E596" s="33"/>
      <c r="F596" s="33"/>
      <c r="G596" s="33"/>
      <c r="H596" s="33"/>
      <c r="I596" s="33"/>
      <c r="J596" s="34"/>
      <c r="K596" s="49"/>
      <c r="L596" s="66" t="s">
        <v>75</v>
      </c>
      <c r="M596" s="49">
        <v>0</v>
      </c>
    </row>
    <row r="597" spans="1:13" ht="20.25" customHeight="1">
      <c r="A597" s="12" t="str">
        <f>IF('Team Card'!$B$16="","",'Team Card'!$B$16)</f>
        <v>Rich Durland</v>
      </c>
      <c r="B597" s="68">
        <f>IF(OR(GameCard520[[#This Row],[PA]]&gt;0,$E$585="Win (FORFEIT)",L597="Yes"),1,"")</f>
        <v>1</v>
      </c>
      <c r="C597" s="69"/>
      <c r="D597" s="69"/>
      <c r="E597" s="69"/>
      <c r="F597" s="69"/>
      <c r="G597" s="69"/>
      <c r="H597" s="69"/>
      <c r="I597" s="69"/>
      <c r="J597" s="70"/>
      <c r="K597" s="49"/>
      <c r="L597" s="67" t="s">
        <v>75</v>
      </c>
      <c r="M597" s="49">
        <v>0</v>
      </c>
    </row>
    <row r="598" spans="1:13" ht="20.25" customHeight="1">
      <c r="A598" s="22" t="str">
        <f>IF('Team Card'!$B$17="","",'Team Card'!$B$17)</f>
        <v>Andy Decker</v>
      </c>
      <c r="B598" s="58">
        <f>IF(OR(GameCard520[[#This Row],[PA]]&gt;0,$E$585="Win (FORFEIT)",L598="Yes"),1,"")</f>
        <v>1</v>
      </c>
      <c r="C598" s="33"/>
      <c r="D598" s="33"/>
      <c r="E598" s="33"/>
      <c r="F598" s="33"/>
      <c r="G598" s="33"/>
      <c r="H598" s="33"/>
      <c r="I598" s="33"/>
      <c r="J598" s="34"/>
      <c r="K598" s="49"/>
      <c r="L598" s="66" t="s">
        <v>75</v>
      </c>
      <c r="M598" s="49">
        <v>0</v>
      </c>
    </row>
    <row r="599" spans="1:13" ht="20.25" customHeight="1">
      <c r="A599" s="12" t="str">
        <f>IF('Team Card'!$B$18="","",'Team Card'!$B$18)</f>
        <v>Tyler Davis</v>
      </c>
      <c r="B599" s="68">
        <f>IF(OR(GameCard520[[#This Row],[PA]]&gt;0,$E$585="Win (FORFEIT)",L599="Yes"),1,"")</f>
        <v>1</v>
      </c>
      <c r="C599" s="69"/>
      <c r="D599" s="69"/>
      <c r="E599" s="69"/>
      <c r="F599" s="69"/>
      <c r="G599" s="69"/>
      <c r="H599" s="69"/>
      <c r="I599" s="69"/>
      <c r="J599" s="70"/>
      <c r="K599" s="49"/>
      <c r="L599" s="67" t="s">
        <v>75</v>
      </c>
      <c r="M599" s="49">
        <v>0</v>
      </c>
    </row>
    <row r="600" spans="1:13" ht="20.25" customHeight="1">
      <c r="A600" s="22" t="str">
        <f>IF('Team Card'!$B$19="","",'Team Card'!$B$19)</f>
        <v>Robbie Frey</v>
      </c>
      <c r="B600" s="58">
        <f>IF(OR(GameCard520[[#This Row],[PA]]&gt;0,$E$585="Win (FORFEIT)",L600="Yes"),1,"")</f>
        <v>1</v>
      </c>
      <c r="C600" s="33"/>
      <c r="D600" s="33"/>
      <c r="E600" s="33"/>
      <c r="F600" s="33"/>
      <c r="G600" s="33"/>
      <c r="H600" s="33"/>
      <c r="I600" s="33"/>
      <c r="J600" s="34"/>
      <c r="K600" s="49"/>
      <c r="L600" s="66" t="s">
        <v>75</v>
      </c>
      <c r="M600" s="49">
        <v>0</v>
      </c>
    </row>
    <row r="601" spans="1:13" ht="20.25" customHeight="1">
      <c r="A601" s="12" t="str">
        <f>IF('Team Card'!$B$20="","",'Team Card'!$B$20)</f>
        <v>Bobby Weaver</v>
      </c>
      <c r="B601" s="68">
        <f>IF(OR(GameCard520[[#This Row],[PA]]&gt;0,$E$585="Win (FORFEIT)",L601="Yes"),1,"")</f>
        <v>1</v>
      </c>
      <c r="C601" s="69"/>
      <c r="D601" s="69"/>
      <c r="E601" s="69"/>
      <c r="F601" s="69"/>
      <c r="G601" s="69"/>
      <c r="H601" s="69"/>
      <c r="I601" s="69"/>
      <c r="J601" s="70"/>
      <c r="K601" s="49"/>
      <c r="L601" s="67" t="s">
        <v>75</v>
      </c>
      <c r="M601" s="49">
        <v>0</v>
      </c>
    </row>
    <row r="602" spans="1:13" ht="20.25" customHeight="1">
      <c r="A602" s="22" t="str">
        <f>IF('Team Card'!$B$21="","",'Team Card'!$B$21)</f>
        <v>J Braun</v>
      </c>
      <c r="B602" s="58">
        <f>IF(OR(GameCard520[[#This Row],[PA]]&gt;0,$E$585="Win (FORFEIT)",L602="Yes"),1,"")</f>
        <v>1</v>
      </c>
      <c r="C602" s="33"/>
      <c r="D602" s="33"/>
      <c r="E602" s="33"/>
      <c r="F602" s="33"/>
      <c r="G602" s="33"/>
      <c r="H602" s="33"/>
      <c r="I602" s="33"/>
      <c r="J602" s="34"/>
      <c r="K602" s="49"/>
      <c r="L602" s="66" t="s">
        <v>75</v>
      </c>
      <c r="M602" s="49">
        <v>0</v>
      </c>
    </row>
    <row r="603" spans="1:13" ht="20.25" customHeight="1">
      <c r="A603" s="12" t="str">
        <f>IF('Team Card'!$B$22="","",'Team Card'!$B$22)</f>
        <v>Sean Bigham</v>
      </c>
      <c r="B603" s="68">
        <f>IF(OR(GameCard520[[#This Row],[PA]]&gt;0,$E$585="Win (FORFEIT)",L603="Yes"),1,"")</f>
        <v>1</v>
      </c>
      <c r="C603" s="69"/>
      <c r="D603" s="69"/>
      <c r="E603" s="69"/>
      <c r="F603" s="69"/>
      <c r="G603" s="69"/>
      <c r="H603" s="69"/>
      <c r="I603" s="69"/>
      <c r="J603" s="70"/>
      <c r="K603" s="49"/>
      <c r="L603" s="67" t="s">
        <v>75</v>
      </c>
      <c r="M603" s="49">
        <v>0</v>
      </c>
    </row>
    <row r="604" spans="1:13" ht="20.25" customHeight="1">
      <c r="A604" s="22" t="str">
        <f>IF('Team Card'!$B$23="","",'Team Card'!$B$23)</f>
        <v>M Brew</v>
      </c>
      <c r="B604" s="58">
        <f>IF(OR(GameCard520[[#This Row],[PA]]&gt;0,$E$585="Win (FORFEIT)",L604="Yes"),1,"")</f>
        <v>1</v>
      </c>
      <c r="C604" s="33"/>
      <c r="D604" s="33"/>
      <c r="E604" s="33"/>
      <c r="F604" s="33"/>
      <c r="G604" s="33"/>
      <c r="H604" s="33"/>
      <c r="I604" s="33"/>
      <c r="J604" s="34"/>
      <c r="K604" s="49"/>
      <c r="L604" s="66" t="s">
        <v>75</v>
      </c>
      <c r="M604" s="49">
        <v>0</v>
      </c>
    </row>
    <row r="605" spans="1:13" ht="20.25" customHeight="1">
      <c r="A605" s="12" t="str">
        <f>IF('Team Card'!$B$24="","",'Team Card'!$B$24)</f>
        <v>D Finney</v>
      </c>
      <c r="B605" s="68">
        <f>IF(OR(GameCard520[[#This Row],[PA]]&gt;0,$E$585="Win (FORFEIT)",L605="Yes"),1,"")</f>
        <v>1</v>
      </c>
      <c r="C605" s="69"/>
      <c r="D605" s="69"/>
      <c r="E605" s="69"/>
      <c r="F605" s="69"/>
      <c r="G605" s="69"/>
      <c r="H605" s="69"/>
      <c r="I605" s="69"/>
      <c r="J605" s="70"/>
      <c r="K605" s="49"/>
      <c r="L605" s="67" t="s">
        <v>75</v>
      </c>
      <c r="M605" s="49">
        <v>0</v>
      </c>
    </row>
    <row r="606" spans="1:13" ht="20.25" customHeight="1">
      <c r="A606" s="22" t="str">
        <f>IF('Team Card'!$B$25="","",'Team Card'!$B$25)</f>
        <v>D Haber</v>
      </c>
      <c r="B606" s="58">
        <f>IF(OR(GameCard520[[#This Row],[PA]]&gt;0,$E$585="Win (FORFEIT)",L606="Yes"),1,"")</f>
        <v>1</v>
      </c>
      <c r="C606" s="33"/>
      <c r="D606" s="33"/>
      <c r="E606" s="33"/>
      <c r="F606" s="33"/>
      <c r="G606" s="33"/>
      <c r="H606" s="33"/>
      <c r="I606" s="33"/>
      <c r="J606" s="34"/>
      <c r="K606" s="49"/>
      <c r="L606" s="66" t="s">
        <v>75</v>
      </c>
      <c r="M606" s="49">
        <v>0</v>
      </c>
    </row>
    <row r="607" spans="1:13" ht="20.25" customHeight="1">
      <c r="A607" s="12" t="str">
        <f>IF('Team Card'!$B$26="","",'Team Card'!$B$26)</f>
        <v>Roger Manning</v>
      </c>
      <c r="B607" s="68">
        <f>IF(OR(GameCard520[[#This Row],[PA]]&gt;0,$E$585="Win (FORFEIT)",L607="Yes"),1,"")</f>
        <v>1</v>
      </c>
      <c r="C607" s="69"/>
      <c r="D607" s="69"/>
      <c r="E607" s="69"/>
      <c r="F607" s="69"/>
      <c r="G607" s="69"/>
      <c r="H607" s="69"/>
      <c r="I607" s="69"/>
      <c r="J607" s="70"/>
      <c r="K607" s="49"/>
      <c r="L607" s="67" t="s">
        <v>75</v>
      </c>
      <c r="M607" s="49">
        <v>0</v>
      </c>
    </row>
    <row r="608" spans="1:13" ht="20.25" customHeight="1">
      <c r="A608" s="22" t="str">
        <f>IF('Team Card'!$B$27="","",'Team Card'!$B$27)</f>
        <v>Chris Whalen</v>
      </c>
      <c r="B608" s="58">
        <f>IF(OR(GameCard520[[#This Row],[PA]]&gt;0,$E$585="Win (FORFEIT)",L608="Yes"),1,"")</f>
        <v>1</v>
      </c>
      <c r="C608" s="33"/>
      <c r="D608" s="33"/>
      <c r="E608" s="33"/>
      <c r="F608" s="33"/>
      <c r="G608" s="33"/>
      <c r="H608" s="33"/>
      <c r="I608" s="33"/>
      <c r="J608" s="34"/>
      <c r="K608" s="49"/>
      <c r="L608" s="66" t="s">
        <v>75</v>
      </c>
      <c r="M608" s="49">
        <v>0</v>
      </c>
    </row>
    <row r="609" spans="1:13" ht="20.25" customHeight="1">
      <c r="A609" s="12" t="str">
        <f>IF('Team Card'!$B$28="","",'Team Card'!$B$28)</f>
        <v>Rick Dohoney</v>
      </c>
      <c r="B609" s="68">
        <f>IF(OR(GameCard520[[#This Row],[PA]]&gt;0,$E$585="Win (FORFEIT)",L609="Yes"),1,"")</f>
        <v>1</v>
      </c>
      <c r="C609" s="69"/>
      <c r="D609" s="69"/>
      <c r="E609" s="69"/>
      <c r="F609" s="69"/>
      <c r="G609" s="69"/>
      <c r="H609" s="69"/>
      <c r="I609" s="69"/>
      <c r="J609" s="70"/>
      <c r="K609" s="49"/>
      <c r="L609" s="67" t="s">
        <v>75</v>
      </c>
      <c r="M609" s="49">
        <v>0</v>
      </c>
    </row>
    <row r="610" spans="1:13" ht="20.25" customHeight="1">
      <c r="A610" s="22" t="str">
        <f>IF('Team Card'!$B$29="","",'Team Card'!$B$29)</f>
        <v>S Natue</v>
      </c>
      <c r="B610" s="58">
        <f>IF(OR(GameCard520[[#This Row],[PA]]&gt;0,$E$585="Win (FORFEIT)",L610="Yes"),1,"")</f>
        <v>1</v>
      </c>
      <c r="C610" s="33"/>
      <c r="D610" s="33"/>
      <c r="E610" s="33"/>
      <c r="F610" s="33"/>
      <c r="G610" s="33"/>
      <c r="H610" s="33"/>
      <c r="I610" s="33"/>
      <c r="J610" s="34"/>
      <c r="K610" s="49"/>
      <c r="L610" s="66" t="s">
        <v>75</v>
      </c>
      <c r="M610" s="49">
        <v>0</v>
      </c>
    </row>
    <row r="611" spans="1:13" ht="20.25" customHeight="1">
      <c r="A611" s="12" t="str">
        <f>IF('Team Card'!$B$30="","",'Team Card'!$B$30)</f>
        <v>K Miksaucha</v>
      </c>
      <c r="B611" s="68">
        <f>IF(OR(GameCard520[[#This Row],[PA]]&gt;0,$E$585="Win (FORFEIT)",L611="Yes"),1,"")</f>
        <v>1</v>
      </c>
      <c r="C611" s="69"/>
      <c r="D611" s="69"/>
      <c r="E611" s="69"/>
      <c r="F611" s="69"/>
      <c r="G611" s="69"/>
      <c r="H611" s="69"/>
      <c r="I611" s="69"/>
      <c r="J611" s="70"/>
      <c r="K611" s="49"/>
      <c r="L611" s="67" t="s">
        <v>75</v>
      </c>
      <c r="M611" s="49">
        <v>0</v>
      </c>
    </row>
    <row r="612" spans="1:13" ht="20.25" customHeight="1" thickBot="1">
      <c r="A612" s="22" t="str">
        <f>IF('Team Card'!$B$31="","",'Team Card'!$B$31)</f>
        <v/>
      </c>
      <c r="B612" s="58">
        <f>IF(OR(GameCard520[[#This Row],[PA]]&gt;0,$E$585="Win (FORFEIT)",L612="Yes"),1,"")</f>
        <v>1</v>
      </c>
      <c r="C612" s="33"/>
      <c r="D612" s="33"/>
      <c r="E612" s="33"/>
      <c r="F612" s="33"/>
      <c r="G612" s="33"/>
      <c r="H612" s="33"/>
      <c r="I612" s="33"/>
      <c r="J612" s="34"/>
      <c r="K612" s="49"/>
      <c r="L612" s="66" t="s">
        <v>75</v>
      </c>
      <c r="M612" s="49">
        <v>0</v>
      </c>
    </row>
    <row r="613" spans="1:13" ht="20.25" customHeight="1">
      <c r="A613" s="43" t="s">
        <v>9</v>
      </c>
      <c r="B613" s="44">
        <f>IF(OR(GameCard520[[#This Row],[PA]]&gt;0,$E$585="Win (FORFEIT)",L613="Yes"),1,"")</f>
        <v>1</v>
      </c>
      <c r="C613" s="44">
        <f t="shared" ref="C613" si="137">SUM(C588:C612)</f>
        <v>0</v>
      </c>
      <c r="D613" s="45">
        <f t="shared" ref="D613" si="138">SUM(D588:D612)</f>
        <v>0</v>
      </c>
      <c r="E613" s="44">
        <f t="shared" ref="E613" si="139">SUM(E588:E612)</f>
        <v>0</v>
      </c>
      <c r="F613" s="44">
        <f t="shared" ref="F613" si="140">SUM(F588:F612)</f>
        <v>0</v>
      </c>
      <c r="G613" s="44">
        <f t="shared" ref="G613" si="141">SUM(G588:G612)</f>
        <v>0</v>
      </c>
      <c r="H613" s="44">
        <f t="shared" ref="H613" si="142">SUM(H588:H612)</f>
        <v>0</v>
      </c>
      <c r="I613" s="44">
        <f t="shared" ref="I613" si="143">SUM(I588:I612)</f>
        <v>0</v>
      </c>
      <c r="J613" s="46">
        <f t="shared" ref="J613" si="144">SUM(J588:J612)</f>
        <v>0</v>
      </c>
      <c r="K613" s="49"/>
      <c r="L613" s="49"/>
      <c r="M613" s="49">
        <v>0</v>
      </c>
    </row>
    <row r="614" spans="1:13" ht="20.25" customHeight="1">
      <c r="A614" s="38"/>
      <c r="B614" s="38"/>
      <c r="C614" s="27"/>
      <c r="D614" s="27"/>
      <c r="E614" s="27"/>
      <c r="F614" s="38"/>
      <c r="G614" s="38"/>
      <c r="H614" s="38"/>
      <c r="I614" s="38"/>
      <c r="J614" s="38"/>
      <c r="K614" s="49"/>
      <c r="L614" s="49"/>
      <c r="M614" s="49">
        <v>0</v>
      </c>
    </row>
    <row r="615" spans="1:13" ht="20.25" customHeight="1">
      <c r="A615" s="89" t="s">
        <v>36</v>
      </c>
      <c r="B615" s="89"/>
      <c r="C615" s="89"/>
      <c r="D615" s="89"/>
      <c r="E615" s="89"/>
      <c r="F615" s="89"/>
      <c r="G615" s="89"/>
      <c r="H615" s="89"/>
      <c r="I615" s="89"/>
      <c r="J615" s="89"/>
      <c r="K615" s="49"/>
      <c r="L615" s="49"/>
      <c r="M615" s="49">
        <v>0</v>
      </c>
    </row>
    <row r="616" spans="1:13" ht="20.25" customHeight="1">
      <c r="A616" s="87"/>
      <c r="B616" s="88"/>
      <c r="C616" s="88"/>
      <c r="D616" s="88"/>
      <c r="E616" s="38"/>
      <c r="F616" s="38"/>
      <c r="G616" s="38"/>
      <c r="H616" s="38"/>
      <c r="I616" s="38"/>
      <c r="J616" s="38"/>
      <c r="K616" s="49"/>
      <c r="L616" s="49"/>
      <c r="M616" s="49">
        <v>0</v>
      </c>
    </row>
    <row r="617" spans="1:13" ht="20.25" customHeight="1">
      <c r="A617" s="23" t="s">
        <v>13</v>
      </c>
      <c r="B617" s="85">
        <v>43341</v>
      </c>
      <c r="C617" s="85"/>
      <c r="D617" s="13" t="s">
        <v>37</v>
      </c>
      <c r="E617" s="86" t="s">
        <v>41</v>
      </c>
      <c r="F617" s="86"/>
      <c r="G617" s="23" t="s">
        <v>12</v>
      </c>
      <c r="H617" s="90" t="s">
        <v>81</v>
      </c>
      <c r="I617" s="90"/>
      <c r="J617" s="38"/>
      <c r="K617" s="48">
        <f>IF(OR(E617="Win",E617="Win (FORFEIT)"),1,0)</f>
        <v>0</v>
      </c>
      <c r="L617" s="49">
        <f>IF(OR(E617="Loss",E617="Loss (FORFEIT)"),1,0)</f>
        <v>1</v>
      </c>
      <c r="M617" s="49">
        <f>IF(B617&lt;&gt;"",1,0)</f>
        <v>1</v>
      </c>
    </row>
    <row r="618" spans="1:13" ht="20.25" customHeight="1" thickBot="1">
      <c r="A618" s="39"/>
      <c r="B618" s="39"/>
      <c r="C618" s="39"/>
      <c r="D618" s="39"/>
      <c r="E618" s="39"/>
      <c r="F618" s="39"/>
      <c r="G618" s="39"/>
      <c r="H618" s="39"/>
      <c r="I618" s="39"/>
      <c r="J618" s="39"/>
      <c r="K618" s="39"/>
    </row>
    <row r="619" spans="1:13" ht="20.25" customHeight="1" thickBot="1">
      <c r="A619" s="40" t="s">
        <v>10</v>
      </c>
      <c r="B619" s="41" t="s">
        <v>4</v>
      </c>
      <c r="C619" s="41" t="s">
        <v>0</v>
      </c>
      <c r="D619" s="41" t="s">
        <v>1</v>
      </c>
      <c r="E619" s="41" t="s">
        <v>2</v>
      </c>
      <c r="F619" s="41" t="s">
        <v>5</v>
      </c>
      <c r="G619" s="41" t="s">
        <v>6</v>
      </c>
      <c r="H619" s="41" t="s">
        <v>11</v>
      </c>
      <c r="I619" s="41" t="s">
        <v>7</v>
      </c>
      <c r="J619" s="42" t="s">
        <v>8</v>
      </c>
      <c r="L619" s="65" t="s">
        <v>72</v>
      </c>
    </row>
    <row r="620" spans="1:13" ht="20.25" customHeight="1">
      <c r="A620" s="22" t="str">
        <f>IF('Team Card'!$B$7="","",'Team Card'!$B$7)</f>
        <v>Brian Lawrence</v>
      </c>
      <c r="B620" s="58">
        <v>1</v>
      </c>
      <c r="C620" s="33">
        <v>2</v>
      </c>
      <c r="D620" s="33">
        <v>2</v>
      </c>
      <c r="E620" s="33">
        <v>0</v>
      </c>
      <c r="F620" s="33"/>
      <c r="G620" s="33"/>
      <c r="H620" s="33"/>
      <c r="I620" s="33"/>
      <c r="J620" s="34"/>
      <c r="L620" s="66" t="s">
        <v>75</v>
      </c>
    </row>
    <row r="621" spans="1:13" ht="20.25" customHeight="1">
      <c r="A621" s="12" t="str">
        <f>IF('Team Card'!$B$8="","",'Team Card'!$B$8)</f>
        <v>Brian Molinaro</v>
      </c>
      <c r="B621" s="68">
        <v>1</v>
      </c>
      <c r="C621" s="69">
        <v>2</v>
      </c>
      <c r="D621" s="69">
        <v>2</v>
      </c>
      <c r="E621" s="69">
        <v>1</v>
      </c>
      <c r="F621" s="69"/>
      <c r="G621" s="69"/>
      <c r="H621" s="69"/>
      <c r="I621" s="69"/>
      <c r="J621" s="70"/>
      <c r="L621" s="67" t="s">
        <v>75</v>
      </c>
    </row>
    <row r="622" spans="1:13" ht="20.25" customHeight="1">
      <c r="A622" s="22" t="str">
        <f>IF('Team Card'!$B$9="","",'Team Card'!$B$9)</f>
        <v>Nick Molinaro</v>
      </c>
      <c r="B622" s="58">
        <v>1</v>
      </c>
      <c r="C622" s="33">
        <v>2</v>
      </c>
      <c r="D622" s="33">
        <v>2</v>
      </c>
      <c r="E622" s="33">
        <v>2</v>
      </c>
      <c r="F622" s="33">
        <v>1</v>
      </c>
      <c r="G622" s="33"/>
      <c r="H622" s="33"/>
      <c r="I622" s="33"/>
      <c r="J622" s="34"/>
      <c r="L622" s="66" t="s">
        <v>75</v>
      </c>
    </row>
    <row r="623" spans="1:13" ht="20.25" customHeight="1">
      <c r="A623" s="12" t="str">
        <f>IF('Team Card'!$B$10="","",'Team Card'!$B$10)</f>
        <v>E Braun</v>
      </c>
      <c r="B623" s="68" t="str">
        <f>IF(OR(GameCard621[[#This Row],[PA]]&gt;0,$E$617="Win (FORFEIT)",L623="Yes"),1,"")</f>
        <v/>
      </c>
      <c r="C623" s="69"/>
      <c r="D623" s="69"/>
      <c r="E623" s="69"/>
      <c r="F623" s="69"/>
      <c r="G623" s="69"/>
      <c r="H623" s="69"/>
      <c r="I623" s="69"/>
      <c r="J623" s="70"/>
      <c r="L623" s="67" t="s">
        <v>75</v>
      </c>
    </row>
    <row r="624" spans="1:13" ht="20.25" customHeight="1">
      <c r="A624" s="22" t="str">
        <f>IF('Team Card'!$B$11="","",'Team Card'!$B$11)</f>
        <v>Kirk Daley</v>
      </c>
      <c r="B624" s="58">
        <v>1</v>
      </c>
      <c r="C624" s="33">
        <v>2</v>
      </c>
      <c r="D624" s="33">
        <v>2</v>
      </c>
      <c r="E624" s="33">
        <v>1</v>
      </c>
      <c r="F624" s="33"/>
      <c r="G624" s="33">
        <v>1</v>
      </c>
      <c r="H624" s="33"/>
      <c r="I624" s="33"/>
      <c r="J624" s="34"/>
      <c r="L624" s="66" t="s">
        <v>75</v>
      </c>
    </row>
    <row r="625" spans="1:12" ht="20.25" customHeight="1">
      <c r="A625" s="12" t="str">
        <f>IF('Team Card'!$B$12="","",'Team Card'!$B$12)</f>
        <v>James Vecchiarello</v>
      </c>
      <c r="B625" s="68">
        <v>1</v>
      </c>
      <c r="C625" s="69">
        <v>2</v>
      </c>
      <c r="D625" s="69">
        <v>2</v>
      </c>
      <c r="E625" s="69">
        <v>0</v>
      </c>
      <c r="F625" s="69"/>
      <c r="G625" s="69"/>
      <c r="H625" s="69"/>
      <c r="I625" s="69"/>
      <c r="J625" s="70"/>
      <c r="L625" s="67" t="s">
        <v>75</v>
      </c>
    </row>
    <row r="626" spans="1:12" ht="20.25" customHeight="1">
      <c r="A626" s="22" t="str">
        <f>IF('Team Card'!$B$13="","",'Team Card'!$B$13)</f>
        <v>Ron Mickell</v>
      </c>
      <c r="B626" s="58" t="str">
        <f>IF(OR(GameCard621[[#This Row],[PA]]&gt;0,$E$617="Win (FORFEIT)",L626="Yes"),1,"")</f>
        <v/>
      </c>
      <c r="C626" s="33"/>
      <c r="D626" s="33"/>
      <c r="E626" s="33"/>
      <c r="F626" s="33"/>
      <c r="G626" s="33"/>
      <c r="H626" s="33"/>
      <c r="I626" s="33"/>
      <c r="J626" s="34"/>
      <c r="L626" s="66" t="s">
        <v>75</v>
      </c>
    </row>
    <row r="627" spans="1:12" ht="20.25" customHeight="1">
      <c r="A627" s="12" t="str">
        <f>IF('Team Card'!$B$14="","",'Team Card'!$B$14)</f>
        <v>J Cole</v>
      </c>
      <c r="B627" s="68" t="str">
        <f>IF(OR(GameCard621[[#This Row],[PA]]&gt;0,$E$617="Win (FORFEIT)",L627="Yes"),1,"")</f>
        <v/>
      </c>
      <c r="C627" s="69"/>
      <c r="D627" s="69"/>
      <c r="E627" s="69"/>
      <c r="F627" s="69"/>
      <c r="G627" s="69"/>
      <c r="H627" s="69"/>
      <c r="I627" s="69"/>
      <c r="J627" s="70"/>
      <c r="L627" s="67" t="s">
        <v>75</v>
      </c>
    </row>
    <row r="628" spans="1:12" ht="20.25" customHeight="1">
      <c r="A628" s="22" t="str">
        <f>IF('Team Card'!$B$15="","",'Team Card'!$B$15)</f>
        <v>Kevin Gaboardi</v>
      </c>
      <c r="B628" s="58">
        <v>1</v>
      </c>
      <c r="C628" s="33">
        <v>2</v>
      </c>
      <c r="D628" s="33">
        <v>2</v>
      </c>
      <c r="E628" s="33">
        <v>0</v>
      </c>
      <c r="F628" s="33"/>
      <c r="G628" s="33"/>
      <c r="H628" s="33"/>
      <c r="I628" s="33"/>
      <c r="J628" s="34"/>
      <c r="L628" s="66" t="s">
        <v>75</v>
      </c>
    </row>
    <row r="629" spans="1:12" ht="20.25" customHeight="1">
      <c r="A629" s="12" t="str">
        <f>IF('Team Card'!$B$16="","",'Team Card'!$B$16)</f>
        <v>Rich Durland</v>
      </c>
      <c r="B629" s="68">
        <v>1</v>
      </c>
      <c r="C629" s="69">
        <v>2</v>
      </c>
      <c r="D629" s="69">
        <v>2</v>
      </c>
      <c r="E629" s="69">
        <v>0</v>
      </c>
      <c r="F629" s="69"/>
      <c r="G629" s="69"/>
      <c r="H629" s="69"/>
      <c r="I629" s="69"/>
      <c r="J629" s="70"/>
      <c r="L629" s="67" t="s">
        <v>75</v>
      </c>
    </row>
    <row r="630" spans="1:12" ht="20.25" customHeight="1">
      <c r="A630" s="22" t="str">
        <f>IF('Team Card'!$B$17="","",'Team Card'!$B$17)</f>
        <v>Andy Decker</v>
      </c>
      <c r="B630" s="58">
        <v>1</v>
      </c>
      <c r="C630" s="33">
        <v>2</v>
      </c>
      <c r="D630" s="33">
        <v>2</v>
      </c>
      <c r="E630" s="33">
        <v>0</v>
      </c>
      <c r="F630" s="33"/>
      <c r="G630" s="33"/>
      <c r="H630" s="33"/>
      <c r="I630" s="33"/>
      <c r="J630" s="34"/>
      <c r="L630" s="66" t="s">
        <v>75</v>
      </c>
    </row>
    <row r="631" spans="1:12" ht="20.25" customHeight="1">
      <c r="A631" s="12" t="str">
        <f>IF('Team Card'!$B$18="","",'Team Card'!$B$18)</f>
        <v>Tyler Davis</v>
      </c>
      <c r="B631" s="68" t="str">
        <f>IF(OR(GameCard621[[#This Row],[PA]]&gt;0,$E$617="Win (FORFEIT)",L631="Yes"),1,"")</f>
        <v/>
      </c>
      <c r="C631" s="69"/>
      <c r="D631" s="69"/>
      <c r="E631" s="69"/>
      <c r="F631" s="69"/>
      <c r="G631" s="69"/>
      <c r="H631" s="69"/>
      <c r="I631" s="69"/>
      <c r="J631" s="70"/>
      <c r="L631" s="67" t="s">
        <v>75</v>
      </c>
    </row>
    <row r="632" spans="1:12" ht="20.25" customHeight="1">
      <c r="A632" s="22" t="str">
        <f>IF('Team Card'!$B$19="","",'Team Card'!$B$19)</f>
        <v>Robbie Frey</v>
      </c>
      <c r="B632" s="58">
        <v>1</v>
      </c>
      <c r="C632" s="33">
        <v>2</v>
      </c>
      <c r="D632" s="33">
        <v>2</v>
      </c>
      <c r="E632" s="33">
        <v>1</v>
      </c>
      <c r="F632" s="33"/>
      <c r="G632" s="33"/>
      <c r="H632" s="33"/>
      <c r="I632" s="33"/>
      <c r="J632" s="34"/>
      <c r="L632" s="66" t="s">
        <v>75</v>
      </c>
    </row>
    <row r="633" spans="1:12" ht="20.25" customHeight="1">
      <c r="A633" s="12" t="str">
        <f>IF('Team Card'!$B$20="","",'Team Card'!$B$20)</f>
        <v>Bobby Weaver</v>
      </c>
      <c r="B633" s="68">
        <v>1</v>
      </c>
      <c r="C633" s="69">
        <v>2</v>
      </c>
      <c r="D633" s="69">
        <v>2</v>
      </c>
      <c r="E633" s="69">
        <v>1</v>
      </c>
      <c r="F633" s="69"/>
      <c r="G633" s="69"/>
      <c r="H633" s="69"/>
      <c r="I633" s="69"/>
      <c r="J633" s="70"/>
      <c r="L633" s="67" t="s">
        <v>75</v>
      </c>
    </row>
    <row r="634" spans="1:12" ht="20.25" customHeight="1">
      <c r="A634" s="22" t="str">
        <f>IF('Team Card'!$B$21="","",'Team Card'!$B$21)</f>
        <v>J Braun</v>
      </c>
      <c r="B634" s="58" t="str">
        <f>IF(OR(GameCard621[[#This Row],[PA]]&gt;0,$E$617="Win (FORFEIT)",L634="Yes"),1,"")</f>
        <v/>
      </c>
      <c r="C634" s="33"/>
      <c r="D634" s="33"/>
      <c r="E634" s="33"/>
      <c r="F634" s="33"/>
      <c r="G634" s="33"/>
      <c r="H634" s="33"/>
      <c r="I634" s="33"/>
      <c r="J634" s="34"/>
      <c r="L634" s="66" t="s">
        <v>75</v>
      </c>
    </row>
    <row r="635" spans="1:12" ht="20.25" customHeight="1">
      <c r="A635" s="12" t="str">
        <f>IF('Team Card'!$B$22="","",'Team Card'!$B$22)</f>
        <v>Sean Bigham</v>
      </c>
      <c r="B635" s="68">
        <v>1</v>
      </c>
      <c r="C635" s="69">
        <v>2</v>
      </c>
      <c r="D635" s="69">
        <v>2</v>
      </c>
      <c r="E635" s="69">
        <v>0</v>
      </c>
      <c r="F635" s="69"/>
      <c r="G635" s="69"/>
      <c r="H635" s="69"/>
      <c r="I635" s="69"/>
      <c r="J635" s="70"/>
      <c r="L635" s="67" t="s">
        <v>75</v>
      </c>
    </row>
    <row r="636" spans="1:12" ht="20.25" customHeight="1">
      <c r="A636" s="22" t="str">
        <f>IF('Team Card'!$B$23="","",'Team Card'!$B$23)</f>
        <v>M Brew</v>
      </c>
      <c r="B636" s="58" t="str">
        <f>IF(OR(GameCard621[[#This Row],[PA]]&gt;0,$E$617="Win (FORFEIT)",L636="Yes"),1,"")</f>
        <v/>
      </c>
      <c r="C636" s="33"/>
      <c r="D636" s="33"/>
      <c r="E636" s="33"/>
      <c r="F636" s="33"/>
      <c r="G636" s="33"/>
      <c r="H636" s="33"/>
      <c r="I636" s="33"/>
      <c r="J636" s="34"/>
      <c r="L636" s="66" t="s">
        <v>75</v>
      </c>
    </row>
    <row r="637" spans="1:12" ht="20.25" customHeight="1">
      <c r="A637" s="12" t="str">
        <f>IF('Team Card'!$B$24="","",'Team Card'!$B$24)</f>
        <v>D Finney</v>
      </c>
      <c r="B637" s="68" t="str">
        <f>IF(OR(GameCard621[[#This Row],[PA]]&gt;0,$E$617="Win (FORFEIT)",L637="Yes"),1,"")</f>
        <v/>
      </c>
      <c r="C637" s="69"/>
      <c r="D637" s="69"/>
      <c r="E637" s="69"/>
      <c r="F637" s="69"/>
      <c r="G637" s="69"/>
      <c r="H637" s="69"/>
      <c r="I637" s="69"/>
      <c r="J637" s="70"/>
      <c r="L637" s="67" t="s">
        <v>75</v>
      </c>
    </row>
    <row r="638" spans="1:12" ht="20.25" customHeight="1">
      <c r="A638" s="22" t="str">
        <f>IF('Team Card'!$B$25="","",'Team Card'!$B$25)</f>
        <v>D Haber</v>
      </c>
      <c r="B638" s="58" t="str">
        <f>IF(OR(GameCard621[[#This Row],[PA]]&gt;0,$E$617="Win (FORFEIT)",L638="Yes"),1,"")</f>
        <v/>
      </c>
      <c r="C638" s="33"/>
      <c r="D638" s="33"/>
      <c r="E638" s="33"/>
      <c r="F638" s="33"/>
      <c r="G638" s="33"/>
      <c r="H638" s="33"/>
      <c r="I638" s="33"/>
      <c r="J638" s="34"/>
      <c r="L638" s="66" t="s">
        <v>75</v>
      </c>
    </row>
    <row r="639" spans="1:12" ht="20.25" customHeight="1">
      <c r="A639" s="12" t="str">
        <f>IF('Team Card'!$B$26="","",'Team Card'!$B$26)</f>
        <v>Roger Manning</v>
      </c>
      <c r="B639" s="68">
        <v>1</v>
      </c>
      <c r="C639" s="69">
        <v>2</v>
      </c>
      <c r="D639" s="69">
        <v>2</v>
      </c>
      <c r="E639" s="69">
        <v>1</v>
      </c>
      <c r="F639" s="69"/>
      <c r="G639" s="69"/>
      <c r="H639" s="69"/>
      <c r="I639" s="69"/>
      <c r="J639" s="70"/>
      <c r="L639" s="67" t="s">
        <v>75</v>
      </c>
    </row>
    <row r="640" spans="1:12" ht="20.25" customHeight="1">
      <c r="A640" s="22" t="str">
        <f>IF('Team Card'!$B$27="","",'Team Card'!$B$27)</f>
        <v>Chris Whalen</v>
      </c>
      <c r="B640" s="58" t="str">
        <f>IF(OR(GameCard621[[#This Row],[PA]]&gt;0,$E$617="Win (FORFEIT)",L640="Yes"),1,"")</f>
        <v/>
      </c>
      <c r="C640" s="33"/>
      <c r="D640" s="33"/>
      <c r="E640" s="33"/>
      <c r="F640" s="33"/>
      <c r="G640" s="33"/>
      <c r="H640" s="33"/>
      <c r="I640" s="33"/>
      <c r="J640" s="34"/>
      <c r="L640" s="66" t="s">
        <v>75</v>
      </c>
    </row>
    <row r="641" spans="1:12" ht="20.25" customHeight="1">
      <c r="A641" s="12" t="str">
        <f>IF('Team Card'!$B$28="","",'Team Card'!$B$28)</f>
        <v>Rick Dohoney</v>
      </c>
      <c r="B641" s="68" t="str">
        <f>IF(OR(GameCard621[[#This Row],[PA]]&gt;0,$E$617="Win (FORFEIT)",L641="Yes"),1,"")</f>
        <v/>
      </c>
      <c r="C641" s="69"/>
      <c r="D641" s="69"/>
      <c r="E641" s="69"/>
      <c r="F641" s="69"/>
      <c r="G641" s="69"/>
      <c r="H641" s="69"/>
      <c r="I641" s="69"/>
      <c r="J641" s="70"/>
      <c r="L641" s="67" t="s">
        <v>75</v>
      </c>
    </row>
    <row r="642" spans="1:12" ht="20.25" customHeight="1">
      <c r="A642" s="22" t="str">
        <f>IF('Team Card'!$B$29="","",'Team Card'!$B$29)</f>
        <v>S Natue</v>
      </c>
      <c r="B642" s="58" t="str">
        <f>IF(OR(GameCard621[[#This Row],[PA]]&gt;0,$E$617="Win (FORFEIT)",L642="Yes"),1,"")</f>
        <v/>
      </c>
      <c r="C642" s="33"/>
      <c r="D642" s="33"/>
      <c r="E642" s="33"/>
      <c r="F642" s="33"/>
      <c r="G642" s="33"/>
      <c r="H642" s="33"/>
      <c r="I642" s="33"/>
      <c r="J642" s="34"/>
      <c r="L642" s="66" t="s">
        <v>75</v>
      </c>
    </row>
    <row r="643" spans="1:12" ht="20.25" customHeight="1">
      <c r="A643" s="12" t="str">
        <f>IF('Team Card'!$B$30="","",'Team Card'!$B$30)</f>
        <v>K Miksaucha</v>
      </c>
      <c r="B643" s="68" t="str">
        <f>IF(OR(GameCard621[[#This Row],[PA]]&gt;0,$E$617="Win (FORFEIT)",L643="Yes"),1,"")</f>
        <v/>
      </c>
      <c r="C643" s="69"/>
      <c r="D643" s="69"/>
      <c r="E643" s="69"/>
      <c r="F643" s="69"/>
      <c r="G643" s="69"/>
      <c r="H643" s="69"/>
      <c r="I643" s="69"/>
      <c r="J643" s="70"/>
      <c r="L643" s="67" t="s">
        <v>75</v>
      </c>
    </row>
    <row r="644" spans="1:12" ht="20.25" customHeight="1" thickBot="1">
      <c r="A644" s="22" t="str">
        <f>IF('Team Card'!$B$31="","",'Team Card'!$B$31)</f>
        <v/>
      </c>
      <c r="B644" s="58" t="str">
        <f>IF(OR(GameCard621[[#This Row],[PA]]&gt;0,$E$617="Win (FORFEIT)",L644="Yes"),1,"")</f>
        <v/>
      </c>
      <c r="C644" s="33"/>
      <c r="D644" s="33"/>
      <c r="E644" s="33"/>
      <c r="F644" s="33"/>
      <c r="G644" s="33"/>
      <c r="H644" s="33"/>
      <c r="I644" s="33"/>
      <c r="J644" s="34"/>
      <c r="L644" s="66" t="s">
        <v>75</v>
      </c>
    </row>
    <row r="645" spans="1:12" ht="20.25" customHeight="1">
      <c r="A645" s="43" t="s">
        <v>9</v>
      </c>
      <c r="B645" s="44">
        <f>IF(OR(GameCard621[[#This Row],[PA]]&gt;0,$E$617="Win (FORFEIT)",L645="Yes"),1,"")</f>
        <v>1</v>
      </c>
      <c r="C645" s="44">
        <f t="shared" ref="C645" si="145">SUM(C620:C644)</f>
        <v>24</v>
      </c>
      <c r="D645" s="45">
        <f t="shared" ref="D645" si="146">SUM(D620:D644)</f>
        <v>24</v>
      </c>
      <c r="E645" s="44">
        <f t="shared" ref="E645" si="147">SUM(E620:E644)</f>
        <v>7</v>
      </c>
      <c r="F645" s="44">
        <f t="shared" ref="F645" si="148">SUM(F620:F644)</f>
        <v>1</v>
      </c>
      <c r="G645" s="44">
        <f t="shared" ref="G645" si="149">SUM(G620:G644)</f>
        <v>1</v>
      </c>
      <c r="H645" s="44">
        <f t="shared" ref="H645" si="150">SUM(H620:H644)</f>
        <v>0</v>
      </c>
      <c r="I645" s="44">
        <f t="shared" ref="I645" si="151">SUM(I620:I644)</f>
        <v>0</v>
      </c>
      <c r="J645" s="46">
        <f t="shared" ref="J645" si="152">SUM(J620:J644)</f>
        <v>0</v>
      </c>
    </row>
    <row r="646" spans="1:12">
      <c r="A646" s="38"/>
      <c r="B646" s="38"/>
      <c r="C646" s="38"/>
      <c r="D646" s="38"/>
      <c r="E646" s="38"/>
      <c r="F646" s="38"/>
      <c r="G646" s="38"/>
      <c r="H646" s="38"/>
      <c r="I646" s="38"/>
      <c r="J646" s="38"/>
    </row>
    <row r="647" spans="1:12">
      <c r="A647" s="38"/>
      <c r="B647" s="38"/>
      <c r="C647" s="38"/>
      <c r="D647" s="38"/>
      <c r="E647" s="38"/>
      <c r="F647" s="38"/>
      <c r="G647" s="38"/>
      <c r="H647" s="38"/>
      <c r="I647" s="38"/>
      <c r="J647" s="38"/>
    </row>
    <row r="648" spans="1:12">
      <c r="A648" s="38"/>
      <c r="B648" s="38"/>
      <c r="C648" s="38"/>
      <c r="D648" s="38"/>
      <c r="E648" s="38"/>
      <c r="F648" s="38"/>
      <c r="G648" s="38"/>
      <c r="H648" s="38"/>
      <c r="I648" s="38"/>
      <c r="J648" s="38"/>
    </row>
    <row r="649" spans="1:12">
      <c r="A649" s="38"/>
      <c r="B649" s="38"/>
      <c r="C649" s="38"/>
      <c r="D649" s="38"/>
      <c r="E649" s="38"/>
      <c r="F649" s="38"/>
      <c r="G649" s="38"/>
      <c r="H649" s="38"/>
      <c r="I649" s="38"/>
      <c r="J649" s="38"/>
    </row>
    <row r="650" spans="1:12">
      <c r="A650" s="38"/>
      <c r="B650" s="38"/>
      <c r="C650" s="38"/>
      <c r="D650" s="38"/>
      <c r="E650" s="38"/>
      <c r="F650" s="38"/>
      <c r="G650" s="38"/>
      <c r="H650" s="38"/>
      <c r="I650" s="38"/>
      <c r="J650" s="38"/>
    </row>
    <row r="651" spans="1:12">
      <c r="A651" s="38"/>
      <c r="B651" s="38"/>
      <c r="C651" s="38"/>
      <c r="D651" s="38"/>
      <c r="E651" s="38"/>
      <c r="F651" s="38"/>
      <c r="G651" s="38"/>
      <c r="H651" s="38"/>
      <c r="I651" s="38"/>
      <c r="J651" s="38"/>
    </row>
    <row r="652" spans="1:12">
      <c r="A652" s="38"/>
      <c r="B652" s="38"/>
      <c r="C652" s="38"/>
      <c r="D652" s="38"/>
      <c r="E652" s="38"/>
      <c r="F652" s="38"/>
      <c r="G652" s="38"/>
      <c r="H652" s="38"/>
      <c r="I652" s="38"/>
      <c r="J652" s="38"/>
    </row>
    <row r="653" spans="1:12">
      <c r="A653" s="38"/>
      <c r="B653" s="38"/>
      <c r="C653" s="38"/>
      <c r="D653" s="38"/>
      <c r="E653" s="38"/>
      <c r="F653" s="38"/>
      <c r="G653" s="38"/>
      <c r="H653" s="38"/>
      <c r="I653" s="38"/>
      <c r="J653" s="38"/>
    </row>
    <row r="654" spans="1:12">
      <c r="A654" s="38"/>
      <c r="B654" s="38"/>
      <c r="C654" s="38"/>
      <c r="D654" s="38"/>
      <c r="E654" s="38"/>
      <c r="F654" s="38"/>
      <c r="G654" s="38"/>
      <c r="H654" s="38"/>
      <c r="I654" s="38"/>
      <c r="J654" s="38"/>
    </row>
    <row r="655" spans="1:12">
      <c r="A655" s="38"/>
      <c r="B655" s="38"/>
      <c r="C655" s="38"/>
      <c r="D655" s="38"/>
      <c r="E655" s="38"/>
      <c r="F655" s="38"/>
      <c r="G655" s="38"/>
      <c r="H655" s="38"/>
      <c r="I655" s="38"/>
      <c r="J655" s="38"/>
    </row>
    <row r="656" spans="1:12">
      <c r="A656" s="38"/>
      <c r="B656" s="38"/>
      <c r="C656" s="38"/>
      <c r="D656" s="38"/>
      <c r="E656" s="38"/>
      <c r="F656" s="38"/>
      <c r="G656" s="38"/>
      <c r="H656" s="38"/>
      <c r="I656" s="38"/>
      <c r="J656" s="38"/>
    </row>
    <row r="657" spans="1:10">
      <c r="A657" s="38"/>
      <c r="B657" s="38"/>
      <c r="C657" s="38"/>
      <c r="D657" s="38"/>
      <c r="E657" s="38"/>
      <c r="F657" s="38"/>
      <c r="G657" s="38"/>
      <c r="H657" s="38"/>
      <c r="I657" s="38"/>
      <c r="J657" s="38"/>
    </row>
    <row r="658" spans="1:10">
      <c r="A658" s="38"/>
      <c r="B658" s="38"/>
      <c r="C658" s="38"/>
      <c r="D658" s="38"/>
      <c r="E658" s="38"/>
      <c r="F658" s="38"/>
      <c r="G658" s="38"/>
      <c r="H658" s="38"/>
      <c r="I658" s="38"/>
      <c r="J658" s="38"/>
    </row>
    <row r="659" spans="1:10">
      <c r="A659" s="38"/>
      <c r="B659" s="38"/>
      <c r="C659" s="38"/>
      <c r="D659" s="38"/>
      <c r="E659" s="38"/>
      <c r="F659" s="38"/>
      <c r="G659" s="38"/>
      <c r="H659" s="38"/>
      <c r="I659" s="38"/>
      <c r="J659" s="38"/>
    </row>
    <row r="660" spans="1:10">
      <c r="A660" s="38"/>
      <c r="B660" s="38"/>
      <c r="C660" s="38"/>
      <c r="D660" s="38"/>
      <c r="E660" s="38"/>
      <c r="F660" s="38"/>
      <c r="G660" s="38"/>
      <c r="H660" s="38"/>
      <c r="I660" s="38"/>
      <c r="J660" s="38"/>
    </row>
    <row r="661" spans="1:10">
      <c r="A661" s="38"/>
      <c r="B661" s="38"/>
      <c r="C661" s="38"/>
      <c r="D661" s="38"/>
      <c r="E661" s="38"/>
      <c r="F661" s="38"/>
      <c r="G661" s="38"/>
      <c r="H661" s="38"/>
      <c r="I661" s="38"/>
      <c r="J661" s="38"/>
    </row>
    <row r="662" spans="1:10">
      <c r="A662" s="38"/>
      <c r="B662" s="38"/>
      <c r="C662" s="38"/>
      <c r="D662" s="38"/>
      <c r="E662" s="38"/>
      <c r="F662" s="38"/>
      <c r="G662" s="38"/>
      <c r="H662" s="38"/>
      <c r="I662" s="38"/>
      <c r="J662" s="38"/>
    </row>
    <row r="663" spans="1:10">
      <c r="A663" s="38"/>
      <c r="B663" s="38"/>
      <c r="C663" s="38"/>
      <c r="D663" s="38"/>
      <c r="E663" s="38"/>
      <c r="F663" s="38"/>
      <c r="G663" s="38"/>
      <c r="H663" s="38"/>
      <c r="I663" s="38"/>
      <c r="J663" s="38"/>
    </row>
    <row r="664" spans="1:10">
      <c r="A664" s="38"/>
      <c r="B664" s="38"/>
      <c r="C664" s="38"/>
      <c r="D664" s="38"/>
      <c r="E664" s="38"/>
      <c r="F664" s="38"/>
      <c r="G664" s="38"/>
      <c r="H664" s="38"/>
      <c r="I664" s="38"/>
      <c r="J664" s="38"/>
    </row>
    <row r="665" spans="1:10">
      <c r="A665" s="38"/>
      <c r="B665" s="38"/>
      <c r="C665" s="38"/>
      <c r="D665" s="38"/>
      <c r="E665" s="38"/>
      <c r="F665" s="38"/>
      <c r="G665" s="38"/>
      <c r="H665" s="38"/>
      <c r="I665" s="38"/>
      <c r="J665" s="38"/>
    </row>
    <row r="666" spans="1:10">
      <c r="A666" s="38"/>
      <c r="B666" s="38"/>
      <c r="C666" s="38"/>
      <c r="D666" s="38"/>
      <c r="E666" s="38"/>
      <c r="F666" s="38"/>
      <c r="G666" s="38"/>
      <c r="H666" s="38"/>
      <c r="I666" s="38"/>
      <c r="J666" s="38"/>
    </row>
    <row r="667" spans="1:10">
      <c r="A667" s="38"/>
      <c r="B667" s="38"/>
      <c r="C667" s="38"/>
      <c r="D667" s="38"/>
      <c r="E667" s="38"/>
      <c r="F667" s="38"/>
      <c r="G667" s="38"/>
      <c r="H667" s="38"/>
      <c r="I667" s="38"/>
      <c r="J667" s="38"/>
    </row>
    <row r="668" spans="1:10">
      <c r="A668" s="38"/>
      <c r="B668" s="38"/>
      <c r="C668" s="38"/>
      <c r="D668" s="38"/>
      <c r="E668" s="38"/>
      <c r="F668" s="38"/>
      <c r="G668" s="38"/>
      <c r="H668" s="38"/>
      <c r="I668" s="38"/>
      <c r="J668" s="38"/>
    </row>
    <row r="669" spans="1:10">
      <c r="A669" s="38"/>
      <c r="B669" s="38"/>
      <c r="C669" s="38"/>
      <c r="D669" s="38"/>
      <c r="E669" s="38"/>
      <c r="F669" s="38"/>
      <c r="G669" s="38"/>
      <c r="H669" s="38"/>
      <c r="I669" s="38"/>
      <c r="J669" s="38"/>
    </row>
    <row r="670" spans="1:10">
      <c r="A670" s="38"/>
      <c r="B670" s="38"/>
      <c r="C670" s="38"/>
      <c r="D670" s="38"/>
      <c r="E670" s="38"/>
      <c r="F670" s="38"/>
      <c r="G670" s="38"/>
      <c r="H670" s="38"/>
      <c r="I670" s="38"/>
      <c r="J670" s="38"/>
    </row>
    <row r="671" spans="1:10">
      <c r="A671" s="38"/>
      <c r="B671" s="38"/>
      <c r="C671" s="38"/>
      <c r="D671" s="38"/>
      <c r="E671" s="38"/>
      <c r="F671" s="38"/>
      <c r="G671" s="38"/>
      <c r="H671" s="38"/>
      <c r="I671" s="38"/>
      <c r="J671" s="38"/>
    </row>
    <row r="672" spans="1:10">
      <c r="A672" s="38"/>
      <c r="B672" s="38"/>
      <c r="C672" s="38"/>
      <c r="D672" s="38"/>
      <c r="E672" s="38"/>
      <c r="F672" s="38"/>
      <c r="G672" s="38"/>
      <c r="H672" s="38"/>
      <c r="I672" s="38"/>
      <c r="J672" s="38"/>
    </row>
    <row r="673" spans="1:10">
      <c r="A673" s="38"/>
      <c r="B673" s="38"/>
      <c r="C673" s="38"/>
      <c r="D673" s="38"/>
      <c r="E673" s="38"/>
      <c r="F673" s="38"/>
      <c r="G673" s="38"/>
      <c r="H673" s="38"/>
      <c r="I673" s="38"/>
      <c r="J673" s="38"/>
    </row>
    <row r="674" spans="1:10">
      <c r="A674" s="38"/>
      <c r="B674" s="38"/>
      <c r="C674" s="38"/>
      <c r="D674" s="38"/>
      <c r="E674" s="38"/>
      <c r="F674" s="38"/>
      <c r="G674" s="38"/>
      <c r="H674" s="38"/>
      <c r="I674" s="38"/>
      <c r="J674" s="38"/>
    </row>
    <row r="675" spans="1:10">
      <c r="A675" s="38"/>
      <c r="B675" s="38"/>
      <c r="C675" s="38"/>
      <c r="D675" s="38"/>
      <c r="E675" s="38"/>
      <c r="F675" s="38"/>
      <c r="G675" s="38"/>
      <c r="H675" s="38"/>
      <c r="I675" s="38"/>
      <c r="J675" s="38"/>
    </row>
    <row r="676" spans="1:10">
      <c r="A676" s="38"/>
      <c r="B676" s="38"/>
      <c r="C676" s="38"/>
      <c r="D676" s="38"/>
      <c r="E676" s="38"/>
      <c r="F676" s="38"/>
      <c r="G676" s="38"/>
      <c r="H676" s="38"/>
      <c r="I676" s="38"/>
      <c r="J676" s="38"/>
    </row>
    <row r="677" spans="1:10">
      <c r="A677" s="38"/>
      <c r="B677" s="38"/>
      <c r="C677" s="38"/>
      <c r="D677" s="38"/>
      <c r="E677" s="38"/>
      <c r="F677" s="38"/>
      <c r="G677" s="38"/>
      <c r="H677" s="38"/>
      <c r="I677" s="38"/>
      <c r="J677" s="38"/>
    </row>
    <row r="678" spans="1:10">
      <c r="A678" s="38"/>
      <c r="B678" s="38"/>
      <c r="C678" s="38"/>
      <c r="D678" s="38"/>
      <c r="E678" s="38"/>
      <c r="F678" s="38"/>
      <c r="G678" s="38"/>
      <c r="H678" s="38"/>
      <c r="I678" s="38"/>
      <c r="J678" s="38"/>
    </row>
    <row r="679" spans="1:10">
      <c r="A679" s="38"/>
      <c r="B679" s="38"/>
      <c r="C679" s="38"/>
      <c r="D679" s="38"/>
      <c r="E679" s="38"/>
      <c r="F679" s="38"/>
      <c r="G679" s="38"/>
      <c r="H679" s="38"/>
      <c r="I679" s="38"/>
      <c r="J679" s="38"/>
    </row>
    <row r="680" spans="1:10">
      <c r="A680" s="38"/>
      <c r="B680" s="38"/>
      <c r="C680" s="38"/>
      <c r="D680" s="38"/>
      <c r="E680" s="38"/>
      <c r="F680" s="38"/>
      <c r="G680" s="38"/>
      <c r="H680" s="38"/>
      <c r="I680" s="38"/>
      <c r="J680" s="38"/>
    </row>
    <row r="681" spans="1:10">
      <c r="A681" s="38"/>
      <c r="B681" s="38"/>
      <c r="C681" s="38"/>
      <c r="D681" s="38"/>
      <c r="E681" s="38"/>
      <c r="F681" s="38"/>
      <c r="G681" s="38"/>
      <c r="H681" s="38"/>
      <c r="I681" s="38"/>
      <c r="J681" s="38"/>
    </row>
    <row r="682" spans="1:10">
      <c r="A682" s="38"/>
      <c r="B682" s="38"/>
      <c r="C682" s="38"/>
      <c r="D682" s="38"/>
      <c r="E682" s="38"/>
      <c r="F682" s="38"/>
      <c r="G682" s="38"/>
      <c r="H682" s="38"/>
      <c r="I682" s="38"/>
      <c r="J682" s="38"/>
    </row>
    <row r="683" spans="1:10">
      <c r="A683" s="38"/>
      <c r="B683" s="38"/>
      <c r="C683" s="38"/>
      <c r="D683" s="38"/>
      <c r="E683" s="38"/>
      <c r="F683" s="38"/>
      <c r="G683" s="38"/>
      <c r="H683" s="38"/>
      <c r="I683" s="38"/>
      <c r="J683" s="38"/>
    </row>
    <row r="684" spans="1:10">
      <c r="A684" s="38"/>
      <c r="B684" s="38"/>
      <c r="C684" s="38"/>
      <c r="D684" s="38"/>
      <c r="E684" s="38"/>
      <c r="F684" s="38"/>
      <c r="G684" s="38"/>
      <c r="H684" s="38"/>
      <c r="I684" s="38"/>
      <c r="J684" s="38"/>
    </row>
    <row r="685" spans="1:10">
      <c r="A685" s="38"/>
      <c r="B685" s="38"/>
      <c r="C685" s="38"/>
      <c r="D685" s="38"/>
      <c r="E685" s="38"/>
      <c r="F685" s="38"/>
      <c r="G685" s="38"/>
      <c r="H685" s="38"/>
      <c r="I685" s="38"/>
      <c r="J685" s="38"/>
    </row>
    <row r="686" spans="1:10">
      <c r="A686" s="38"/>
      <c r="B686" s="38"/>
      <c r="C686" s="38"/>
      <c r="D686" s="38"/>
      <c r="E686" s="38"/>
      <c r="F686" s="38"/>
      <c r="G686" s="38"/>
      <c r="H686" s="38"/>
      <c r="I686" s="38"/>
      <c r="J686" s="38"/>
    </row>
    <row r="687" spans="1:10">
      <c r="A687" s="38"/>
      <c r="B687" s="38"/>
      <c r="C687" s="38"/>
      <c r="D687" s="38"/>
      <c r="E687" s="38"/>
      <c r="F687" s="38"/>
      <c r="G687" s="38"/>
      <c r="H687" s="38"/>
      <c r="I687" s="38"/>
      <c r="J687" s="38"/>
    </row>
    <row r="688" spans="1:10">
      <c r="A688" s="38"/>
      <c r="B688" s="38"/>
      <c r="C688" s="38"/>
      <c r="D688" s="38"/>
      <c r="E688" s="38"/>
      <c r="F688" s="38"/>
      <c r="G688" s="38"/>
      <c r="H688" s="38"/>
      <c r="I688" s="38"/>
      <c r="J688" s="38"/>
    </row>
    <row r="689" spans="1:10">
      <c r="A689" s="38"/>
      <c r="B689" s="38"/>
      <c r="C689" s="38"/>
      <c r="D689" s="38"/>
      <c r="E689" s="38"/>
      <c r="F689" s="38"/>
      <c r="G689" s="38"/>
      <c r="H689" s="38"/>
      <c r="I689" s="38"/>
      <c r="J689" s="38"/>
    </row>
    <row r="690" spans="1:10">
      <c r="A690" s="38"/>
      <c r="B690" s="38"/>
      <c r="C690" s="38"/>
      <c r="D690" s="38"/>
      <c r="E690" s="38"/>
      <c r="F690" s="38"/>
      <c r="G690" s="38"/>
      <c r="H690" s="38"/>
      <c r="I690" s="38"/>
      <c r="J690" s="38"/>
    </row>
    <row r="691" spans="1:10">
      <c r="A691" s="38"/>
      <c r="B691" s="38"/>
      <c r="C691" s="38"/>
      <c r="D691" s="38"/>
      <c r="E691" s="38"/>
      <c r="F691" s="38"/>
      <c r="G691" s="38"/>
      <c r="H691" s="38"/>
      <c r="I691" s="38"/>
      <c r="J691" s="38"/>
    </row>
    <row r="692" spans="1:10">
      <c r="A692" s="38"/>
      <c r="B692" s="38"/>
      <c r="C692" s="38"/>
      <c r="D692" s="38"/>
      <c r="E692" s="38"/>
      <c r="F692" s="38"/>
      <c r="G692" s="38"/>
      <c r="H692" s="38"/>
      <c r="I692" s="38"/>
      <c r="J692" s="38"/>
    </row>
    <row r="693" spans="1:10">
      <c r="A693" s="38"/>
      <c r="B693" s="38"/>
      <c r="C693" s="38"/>
      <c r="D693" s="38"/>
      <c r="E693" s="38"/>
      <c r="F693" s="38"/>
      <c r="G693" s="38"/>
      <c r="H693" s="38"/>
      <c r="I693" s="38"/>
      <c r="J693" s="38"/>
    </row>
    <row r="694" spans="1:10">
      <c r="A694" s="38"/>
      <c r="B694" s="38"/>
      <c r="C694" s="38"/>
      <c r="D694" s="38"/>
      <c r="E694" s="38"/>
      <c r="F694" s="38"/>
      <c r="G694" s="38"/>
      <c r="H694" s="38"/>
      <c r="I694" s="38"/>
      <c r="J694" s="38"/>
    </row>
    <row r="695" spans="1:10">
      <c r="A695" s="38"/>
      <c r="B695" s="38"/>
      <c r="C695" s="38"/>
      <c r="D695" s="38"/>
      <c r="E695" s="38"/>
      <c r="F695" s="38"/>
      <c r="G695" s="38"/>
      <c r="H695" s="38"/>
      <c r="I695" s="38"/>
      <c r="J695" s="38"/>
    </row>
    <row r="696" spans="1:10">
      <c r="A696" s="38"/>
      <c r="B696" s="38"/>
      <c r="C696" s="38"/>
      <c r="D696" s="38"/>
      <c r="E696" s="38"/>
      <c r="F696" s="38"/>
      <c r="G696" s="38"/>
      <c r="H696" s="38"/>
      <c r="I696" s="38"/>
      <c r="J696" s="38"/>
    </row>
    <row r="697" spans="1:10">
      <c r="A697" s="38"/>
      <c r="B697" s="38"/>
      <c r="C697" s="38"/>
      <c r="D697" s="38"/>
      <c r="E697" s="38"/>
      <c r="F697" s="38"/>
      <c r="G697" s="38"/>
      <c r="H697" s="38"/>
      <c r="I697" s="38"/>
      <c r="J697" s="38"/>
    </row>
    <row r="698" spans="1:10">
      <c r="A698" s="38"/>
      <c r="B698" s="38"/>
      <c r="C698" s="38"/>
      <c r="D698" s="38"/>
      <c r="E698" s="38"/>
      <c r="F698" s="38"/>
      <c r="G698" s="38"/>
      <c r="H698" s="38"/>
      <c r="I698" s="38"/>
      <c r="J698" s="38"/>
    </row>
    <row r="699" spans="1:10">
      <c r="A699" s="38"/>
      <c r="B699" s="38"/>
      <c r="C699" s="38"/>
      <c r="D699" s="38"/>
      <c r="E699" s="38"/>
      <c r="F699" s="38"/>
      <c r="G699" s="38"/>
      <c r="H699" s="38"/>
      <c r="I699" s="38"/>
      <c r="J699" s="38"/>
    </row>
    <row r="700" spans="1:10">
      <c r="A700" s="38"/>
      <c r="B700" s="38"/>
      <c r="C700" s="38"/>
      <c r="D700" s="38"/>
      <c r="E700" s="38"/>
      <c r="F700" s="38"/>
      <c r="G700" s="38"/>
      <c r="H700" s="38"/>
      <c r="I700" s="38"/>
      <c r="J700" s="38"/>
    </row>
    <row r="701" spans="1:10">
      <c r="A701" s="38"/>
      <c r="B701" s="38"/>
      <c r="C701" s="38"/>
      <c r="D701" s="38"/>
      <c r="E701" s="38"/>
      <c r="F701" s="38"/>
      <c r="G701" s="38"/>
      <c r="H701" s="38"/>
      <c r="I701" s="38"/>
      <c r="J701" s="38"/>
    </row>
    <row r="702" spans="1:10">
      <c r="A702" s="38"/>
      <c r="B702" s="38"/>
      <c r="C702" s="38"/>
      <c r="D702" s="38"/>
      <c r="E702" s="38"/>
      <c r="F702" s="38"/>
      <c r="G702" s="38"/>
      <c r="H702" s="38"/>
      <c r="I702" s="38"/>
      <c r="J702" s="38"/>
    </row>
    <row r="703" spans="1:10">
      <c r="A703" s="38"/>
      <c r="B703" s="38"/>
      <c r="C703" s="38"/>
      <c r="D703" s="38"/>
      <c r="E703" s="38"/>
      <c r="F703" s="38"/>
      <c r="G703" s="38"/>
      <c r="H703" s="38"/>
      <c r="I703" s="38"/>
      <c r="J703" s="38"/>
    </row>
    <row r="704" spans="1:10">
      <c r="A704" s="38"/>
      <c r="B704" s="38"/>
      <c r="C704" s="38"/>
      <c r="D704" s="38"/>
      <c r="E704" s="38"/>
      <c r="F704" s="38"/>
      <c r="G704" s="38"/>
      <c r="H704" s="38"/>
      <c r="I704" s="38"/>
      <c r="J704" s="38"/>
    </row>
    <row r="705" spans="1:10">
      <c r="A705" s="38"/>
      <c r="B705" s="38"/>
      <c r="C705" s="38"/>
      <c r="D705" s="38"/>
      <c r="E705" s="38"/>
      <c r="F705" s="38"/>
      <c r="G705" s="38"/>
      <c r="H705" s="38"/>
      <c r="I705" s="38"/>
      <c r="J705" s="38"/>
    </row>
    <row r="706" spans="1:10">
      <c r="A706" s="38"/>
      <c r="B706" s="38"/>
      <c r="C706" s="38"/>
      <c r="D706" s="38"/>
      <c r="E706" s="38"/>
      <c r="F706" s="38"/>
      <c r="G706" s="38"/>
      <c r="H706" s="38"/>
      <c r="I706" s="38"/>
      <c r="J706" s="38"/>
    </row>
    <row r="707" spans="1:10">
      <c r="A707" s="38"/>
      <c r="B707" s="38"/>
      <c r="C707" s="38"/>
      <c r="D707" s="38"/>
      <c r="E707" s="38"/>
      <c r="F707" s="38"/>
      <c r="G707" s="38"/>
      <c r="H707" s="38"/>
      <c r="I707" s="38"/>
      <c r="J707" s="38"/>
    </row>
    <row r="708" spans="1:10">
      <c r="A708" s="38"/>
      <c r="B708" s="38"/>
      <c r="C708" s="38"/>
      <c r="D708" s="38"/>
      <c r="E708" s="38"/>
      <c r="F708" s="38"/>
      <c r="G708" s="38"/>
      <c r="H708" s="38"/>
      <c r="I708" s="38"/>
      <c r="J708" s="38"/>
    </row>
    <row r="709" spans="1:10">
      <c r="A709" s="38"/>
      <c r="B709" s="38"/>
      <c r="C709" s="38"/>
      <c r="D709" s="38"/>
      <c r="E709" s="38"/>
      <c r="F709" s="38"/>
      <c r="G709" s="38"/>
      <c r="H709" s="38"/>
      <c r="I709" s="38"/>
      <c r="J709" s="38"/>
    </row>
    <row r="710" spans="1:10">
      <c r="A710" s="38"/>
      <c r="B710" s="38"/>
      <c r="C710" s="38"/>
      <c r="D710" s="38"/>
      <c r="E710" s="38"/>
      <c r="F710" s="38"/>
      <c r="G710" s="38"/>
      <c r="H710" s="38"/>
      <c r="I710" s="38"/>
      <c r="J710" s="38"/>
    </row>
    <row r="711" spans="1:10">
      <c r="A711" s="38"/>
      <c r="B711" s="38"/>
      <c r="C711" s="38"/>
      <c r="D711" s="38"/>
      <c r="E711" s="38"/>
      <c r="F711" s="38"/>
      <c r="G711" s="38"/>
      <c r="H711" s="38"/>
      <c r="I711" s="38"/>
      <c r="J711" s="38"/>
    </row>
    <row r="712" spans="1:10">
      <c r="A712" s="38"/>
      <c r="B712" s="38"/>
      <c r="C712" s="38"/>
      <c r="D712" s="38"/>
      <c r="E712" s="38"/>
      <c r="F712" s="38"/>
      <c r="G712" s="38"/>
      <c r="H712" s="38"/>
      <c r="I712" s="38"/>
      <c r="J712" s="38"/>
    </row>
    <row r="713" spans="1:10">
      <c r="A713" s="38"/>
      <c r="B713" s="38"/>
      <c r="C713" s="38"/>
      <c r="D713" s="38"/>
      <c r="E713" s="38"/>
      <c r="F713" s="38"/>
      <c r="G713" s="38"/>
      <c r="H713" s="38"/>
      <c r="I713" s="38"/>
      <c r="J713" s="38"/>
    </row>
    <row r="714" spans="1:10">
      <c r="A714" s="38"/>
      <c r="B714" s="38"/>
      <c r="C714" s="38"/>
      <c r="D714" s="38"/>
      <c r="E714" s="38"/>
      <c r="F714" s="38"/>
      <c r="G714" s="38"/>
      <c r="H714" s="38"/>
      <c r="I714" s="38"/>
      <c r="J714" s="38"/>
    </row>
    <row r="715" spans="1:10">
      <c r="A715" s="38"/>
      <c r="B715" s="38"/>
      <c r="C715" s="38"/>
      <c r="D715" s="38"/>
      <c r="E715" s="38"/>
      <c r="F715" s="38"/>
      <c r="G715" s="38"/>
      <c r="H715" s="38"/>
      <c r="I715" s="38"/>
      <c r="J715" s="38"/>
    </row>
    <row r="716" spans="1:10">
      <c r="A716" s="38"/>
      <c r="B716" s="38"/>
      <c r="C716" s="38"/>
      <c r="D716" s="38"/>
      <c r="E716" s="38"/>
      <c r="F716" s="38"/>
      <c r="G716" s="38"/>
      <c r="H716" s="38"/>
      <c r="I716" s="38"/>
      <c r="J716" s="38"/>
    </row>
    <row r="717" spans="1:10">
      <c r="A717" s="38"/>
      <c r="B717" s="38"/>
      <c r="C717" s="38"/>
      <c r="D717" s="38"/>
      <c r="E717" s="38"/>
      <c r="F717" s="38"/>
      <c r="G717" s="38"/>
      <c r="H717" s="38"/>
      <c r="I717" s="38"/>
      <c r="J717" s="38"/>
    </row>
    <row r="718" spans="1:10">
      <c r="A718" s="38"/>
      <c r="B718" s="38"/>
      <c r="C718" s="38"/>
      <c r="D718" s="38"/>
      <c r="E718" s="38"/>
      <c r="F718" s="38"/>
      <c r="G718" s="38"/>
      <c r="H718" s="38"/>
      <c r="I718" s="38"/>
      <c r="J718" s="38"/>
    </row>
    <row r="719" spans="1:10">
      <c r="A719" s="38"/>
      <c r="B719" s="38"/>
      <c r="C719" s="38"/>
      <c r="D719" s="38"/>
      <c r="E719" s="38"/>
      <c r="F719" s="38"/>
      <c r="G719" s="38"/>
      <c r="H719" s="38"/>
      <c r="I719" s="38"/>
      <c r="J719" s="38"/>
    </row>
    <row r="720" spans="1:10">
      <c r="A720" s="38"/>
      <c r="B720" s="38"/>
      <c r="C720" s="38"/>
      <c r="D720" s="38"/>
      <c r="E720" s="38"/>
      <c r="F720" s="38"/>
      <c r="G720" s="38"/>
      <c r="H720" s="38"/>
      <c r="I720" s="38"/>
      <c r="J720" s="38"/>
    </row>
    <row r="721" spans="1:10">
      <c r="A721" s="38"/>
      <c r="B721" s="38"/>
      <c r="C721" s="38"/>
      <c r="D721" s="38"/>
      <c r="E721" s="38"/>
      <c r="F721" s="38"/>
      <c r="G721" s="38"/>
      <c r="H721" s="38"/>
      <c r="I721" s="38"/>
      <c r="J721" s="38"/>
    </row>
    <row r="722" spans="1:10">
      <c r="A722" s="38"/>
      <c r="B722" s="38"/>
      <c r="C722" s="38"/>
      <c r="D722" s="38"/>
      <c r="E722" s="38"/>
      <c r="F722" s="38"/>
      <c r="G722" s="38"/>
      <c r="H722" s="38"/>
      <c r="I722" s="38"/>
      <c r="J722" s="38"/>
    </row>
    <row r="723" spans="1:10">
      <c r="A723" s="38"/>
      <c r="B723" s="38"/>
      <c r="C723" s="38"/>
      <c r="D723" s="38"/>
      <c r="E723" s="38"/>
      <c r="F723" s="38"/>
      <c r="G723" s="38"/>
      <c r="H723" s="38"/>
      <c r="I723" s="38"/>
      <c r="J723" s="38"/>
    </row>
    <row r="724" spans="1:10">
      <c r="A724" s="38"/>
      <c r="B724" s="38"/>
      <c r="C724" s="38"/>
      <c r="D724" s="38"/>
      <c r="E724" s="38"/>
      <c r="F724" s="38"/>
      <c r="G724" s="38"/>
      <c r="H724" s="38"/>
      <c r="I724" s="38"/>
      <c r="J724" s="38"/>
    </row>
    <row r="725" spans="1:10">
      <c r="A725" s="38"/>
      <c r="B725" s="38"/>
      <c r="C725" s="38"/>
      <c r="D725" s="38"/>
      <c r="E725" s="38"/>
      <c r="F725" s="38"/>
      <c r="G725" s="38"/>
      <c r="H725" s="38"/>
      <c r="I725" s="38"/>
      <c r="J725" s="38"/>
    </row>
    <row r="726" spans="1:10">
      <c r="A726" s="38"/>
      <c r="B726" s="38"/>
      <c r="C726" s="38"/>
      <c r="D726" s="38"/>
      <c r="E726" s="38"/>
      <c r="F726" s="38"/>
      <c r="G726" s="38"/>
      <c r="H726" s="38"/>
      <c r="I726" s="38"/>
      <c r="J726" s="38"/>
    </row>
    <row r="727" spans="1:10">
      <c r="A727" s="38"/>
      <c r="B727" s="38"/>
      <c r="C727" s="38"/>
      <c r="D727" s="38"/>
      <c r="E727" s="38"/>
      <c r="F727" s="38"/>
      <c r="G727" s="38"/>
      <c r="H727" s="38"/>
      <c r="I727" s="38"/>
      <c r="J727" s="38"/>
    </row>
    <row r="728" spans="1:10">
      <c r="A728" s="38"/>
      <c r="B728" s="38"/>
      <c r="C728" s="38"/>
      <c r="D728" s="38"/>
      <c r="E728" s="38"/>
      <c r="F728" s="38"/>
      <c r="G728" s="38"/>
      <c r="H728" s="38"/>
      <c r="I728" s="38"/>
      <c r="J728" s="38"/>
    </row>
    <row r="729" spans="1:10">
      <c r="A729" s="38"/>
      <c r="B729" s="38"/>
      <c r="C729" s="38"/>
      <c r="D729" s="38"/>
      <c r="E729" s="38"/>
      <c r="F729" s="38"/>
      <c r="G729" s="38"/>
      <c r="H729" s="38"/>
      <c r="I729" s="38"/>
      <c r="J729" s="38"/>
    </row>
    <row r="730" spans="1:10">
      <c r="A730" s="38"/>
      <c r="B730" s="38"/>
      <c r="C730" s="38"/>
      <c r="D730" s="38"/>
      <c r="E730" s="38"/>
      <c r="F730" s="38"/>
      <c r="G730" s="38"/>
      <c r="H730" s="38"/>
      <c r="I730" s="38"/>
      <c r="J730" s="38"/>
    </row>
    <row r="731" spans="1:10">
      <c r="A731" s="38"/>
      <c r="B731" s="38"/>
      <c r="C731" s="38"/>
      <c r="D731" s="38"/>
      <c r="E731" s="38"/>
      <c r="F731" s="38"/>
      <c r="G731" s="38"/>
      <c r="H731" s="38"/>
      <c r="I731" s="38"/>
      <c r="J731" s="38"/>
    </row>
    <row r="732" spans="1:10">
      <c r="A732" s="38"/>
      <c r="B732" s="38"/>
      <c r="C732" s="38"/>
      <c r="D732" s="38"/>
      <c r="E732" s="38"/>
      <c r="F732" s="38"/>
      <c r="G732" s="38"/>
      <c r="H732" s="38"/>
      <c r="I732" s="38"/>
      <c r="J732" s="38"/>
    </row>
    <row r="733" spans="1:10">
      <c r="A733" s="38"/>
      <c r="B733" s="38"/>
      <c r="C733" s="38"/>
      <c r="D733" s="38"/>
      <c r="E733" s="38"/>
      <c r="F733" s="38"/>
      <c r="G733" s="38"/>
      <c r="H733" s="38"/>
      <c r="I733" s="38"/>
      <c r="J733" s="38"/>
    </row>
    <row r="734" spans="1:10">
      <c r="A734" s="38"/>
      <c r="B734" s="38"/>
      <c r="C734" s="38"/>
      <c r="D734" s="38"/>
      <c r="E734" s="38"/>
      <c r="F734" s="38"/>
      <c r="G734" s="38"/>
      <c r="H734" s="38"/>
      <c r="I734" s="38"/>
      <c r="J734" s="38"/>
    </row>
    <row r="735" spans="1:10">
      <c r="A735" s="38"/>
      <c r="B735" s="38"/>
      <c r="C735" s="38"/>
      <c r="D735" s="38"/>
      <c r="E735" s="38"/>
      <c r="F735" s="38"/>
      <c r="G735" s="38"/>
      <c r="H735" s="38"/>
      <c r="I735" s="38"/>
      <c r="J735" s="38"/>
    </row>
    <row r="736" spans="1:10">
      <c r="A736" s="38"/>
      <c r="B736" s="38"/>
      <c r="C736" s="38"/>
      <c r="D736" s="38"/>
      <c r="E736" s="38"/>
      <c r="F736" s="38"/>
      <c r="G736" s="38"/>
      <c r="H736" s="38"/>
      <c r="I736" s="38"/>
      <c r="J736" s="38"/>
    </row>
    <row r="737" spans="1:10">
      <c r="A737" s="38"/>
      <c r="B737" s="38"/>
      <c r="C737" s="38"/>
      <c r="D737" s="38"/>
      <c r="E737" s="38"/>
      <c r="F737" s="38"/>
      <c r="G737" s="38"/>
      <c r="H737" s="38"/>
      <c r="I737" s="38"/>
      <c r="J737" s="38"/>
    </row>
    <row r="738" spans="1:10">
      <c r="A738" s="38"/>
      <c r="B738" s="38"/>
      <c r="C738" s="38"/>
      <c r="D738" s="38"/>
      <c r="E738" s="38"/>
      <c r="F738" s="38"/>
      <c r="G738" s="38"/>
      <c r="H738" s="38"/>
      <c r="I738" s="38"/>
      <c r="J738" s="38"/>
    </row>
    <row r="739" spans="1:10">
      <c r="A739" s="38"/>
      <c r="B739" s="38"/>
      <c r="C739" s="38"/>
      <c r="D739" s="38"/>
      <c r="E739" s="38"/>
      <c r="F739" s="38"/>
      <c r="G739" s="38"/>
      <c r="H739" s="38"/>
      <c r="I739" s="38"/>
      <c r="J739" s="38"/>
    </row>
    <row r="740" spans="1:10">
      <c r="A740" s="38"/>
      <c r="B740" s="38"/>
      <c r="C740" s="38"/>
      <c r="D740" s="38"/>
      <c r="E740" s="38"/>
      <c r="F740" s="38"/>
      <c r="G740" s="38"/>
      <c r="H740" s="38"/>
      <c r="I740" s="38"/>
      <c r="J740" s="38"/>
    </row>
    <row r="741" spans="1:10">
      <c r="A741" s="38"/>
      <c r="B741" s="38"/>
      <c r="C741" s="38"/>
      <c r="D741" s="38"/>
      <c r="E741" s="38"/>
      <c r="F741" s="38"/>
      <c r="G741" s="38"/>
      <c r="H741" s="38"/>
      <c r="I741" s="38"/>
      <c r="J741" s="38"/>
    </row>
    <row r="742" spans="1:10">
      <c r="A742" s="38"/>
      <c r="B742" s="38"/>
      <c r="C742" s="38"/>
      <c r="D742" s="38"/>
      <c r="E742" s="38"/>
      <c r="F742" s="38"/>
      <c r="G742" s="38"/>
      <c r="H742" s="38"/>
      <c r="I742" s="38"/>
      <c r="J742" s="38"/>
    </row>
    <row r="743" spans="1:10">
      <c r="A743" s="38"/>
      <c r="B743" s="38"/>
      <c r="C743" s="38"/>
      <c r="D743" s="38"/>
      <c r="E743" s="38"/>
      <c r="F743" s="38"/>
      <c r="G743" s="38"/>
      <c r="H743" s="38"/>
      <c r="I743" s="38"/>
      <c r="J743" s="38"/>
    </row>
    <row r="744" spans="1:10">
      <c r="A744" s="38"/>
      <c r="B744" s="38"/>
      <c r="C744" s="38"/>
      <c r="D744" s="38"/>
      <c r="E744" s="38"/>
      <c r="F744" s="38"/>
      <c r="G744" s="38"/>
      <c r="H744" s="38"/>
      <c r="I744" s="38"/>
      <c r="J744" s="38"/>
    </row>
    <row r="745" spans="1:10">
      <c r="A745" s="38"/>
      <c r="B745" s="38"/>
      <c r="C745" s="38"/>
      <c r="D745" s="38"/>
      <c r="E745" s="38"/>
      <c r="F745" s="38"/>
      <c r="G745" s="38"/>
      <c r="H745" s="38"/>
      <c r="I745" s="38"/>
      <c r="J745" s="38"/>
    </row>
    <row r="746" spans="1:10">
      <c r="A746" s="38"/>
      <c r="B746" s="38"/>
      <c r="C746" s="38"/>
      <c r="D746" s="38"/>
      <c r="E746" s="38"/>
      <c r="F746" s="38"/>
      <c r="G746" s="38"/>
      <c r="H746" s="38"/>
      <c r="I746" s="38"/>
      <c r="J746" s="38"/>
    </row>
    <row r="747" spans="1:10">
      <c r="A747" s="38"/>
      <c r="B747" s="38"/>
      <c r="C747" s="38"/>
      <c r="D747" s="38"/>
      <c r="E747" s="38"/>
      <c r="F747" s="38"/>
      <c r="G747" s="38"/>
      <c r="H747" s="38"/>
      <c r="I747" s="38"/>
      <c r="J747" s="38"/>
    </row>
    <row r="748" spans="1:10">
      <c r="A748" s="38"/>
      <c r="B748" s="38"/>
      <c r="C748" s="38"/>
      <c r="D748" s="38"/>
      <c r="E748" s="38"/>
      <c r="F748" s="38"/>
      <c r="G748" s="38"/>
      <c r="H748" s="38"/>
      <c r="I748" s="38"/>
      <c r="J748" s="38"/>
    </row>
    <row r="749" spans="1:10">
      <c r="A749" s="38"/>
      <c r="B749" s="38"/>
      <c r="C749" s="38"/>
      <c r="D749" s="38"/>
      <c r="E749" s="38"/>
      <c r="F749" s="38"/>
      <c r="G749" s="38"/>
      <c r="H749" s="38"/>
      <c r="I749" s="38"/>
      <c r="J749" s="38"/>
    </row>
    <row r="750" spans="1:10">
      <c r="A750" s="38"/>
      <c r="B750" s="38"/>
      <c r="C750" s="38"/>
      <c r="D750" s="38"/>
      <c r="E750" s="38"/>
      <c r="F750" s="38"/>
      <c r="G750" s="38"/>
      <c r="H750" s="38"/>
      <c r="I750" s="38"/>
      <c r="J750" s="38"/>
    </row>
    <row r="751" spans="1:10">
      <c r="A751" s="38"/>
      <c r="B751" s="38"/>
      <c r="C751" s="38"/>
      <c r="D751" s="38"/>
      <c r="E751" s="38"/>
      <c r="F751" s="38"/>
      <c r="G751" s="38"/>
      <c r="H751" s="38"/>
      <c r="I751" s="38"/>
      <c r="J751" s="38"/>
    </row>
    <row r="752" spans="1:10">
      <c r="A752" s="38"/>
      <c r="B752" s="38"/>
      <c r="C752" s="38"/>
      <c r="D752" s="38"/>
      <c r="E752" s="38"/>
      <c r="F752" s="38"/>
      <c r="G752" s="38"/>
      <c r="H752" s="38"/>
      <c r="I752" s="38"/>
      <c r="J752" s="38"/>
    </row>
    <row r="753" spans="1:10">
      <c r="A753" s="38"/>
      <c r="B753" s="38"/>
      <c r="C753" s="38"/>
      <c r="D753" s="38"/>
      <c r="E753" s="38"/>
      <c r="F753" s="38"/>
      <c r="G753" s="38"/>
      <c r="H753" s="38"/>
      <c r="I753" s="38"/>
      <c r="J753" s="38"/>
    </row>
    <row r="754" spans="1:10">
      <c r="A754" s="38"/>
      <c r="B754" s="38"/>
      <c r="C754" s="38"/>
      <c r="D754" s="38"/>
      <c r="E754" s="38"/>
      <c r="F754" s="38"/>
      <c r="G754" s="38"/>
      <c r="H754" s="38"/>
      <c r="I754" s="38"/>
      <c r="J754" s="38"/>
    </row>
    <row r="755" spans="1:10">
      <c r="A755" s="38"/>
      <c r="B755" s="38"/>
      <c r="C755" s="38"/>
      <c r="D755" s="38"/>
      <c r="E755" s="38"/>
      <c r="F755" s="38"/>
      <c r="G755" s="38"/>
      <c r="H755" s="38"/>
      <c r="I755" s="38"/>
      <c r="J755" s="38"/>
    </row>
    <row r="756" spans="1:10">
      <c r="A756" s="38"/>
      <c r="B756" s="38"/>
      <c r="C756" s="38"/>
      <c r="D756" s="38"/>
      <c r="E756" s="38"/>
      <c r="F756" s="38"/>
      <c r="G756" s="38"/>
      <c r="H756" s="38"/>
      <c r="I756" s="38"/>
      <c r="J756" s="38"/>
    </row>
    <row r="757" spans="1:10">
      <c r="A757" s="38"/>
      <c r="B757" s="38"/>
      <c r="C757" s="38"/>
      <c r="D757" s="38"/>
      <c r="E757" s="38"/>
      <c r="F757" s="38"/>
      <c r="G757" s="38"/>
      <c r="H757" s="38"/>
      <c r="I757" s="38"/>
      <c r="J757" s="38"/>
    </row>
    <row r="758" spans="1:10">
      <c r="A758" s="38"/>
      <c r="B758" s="38"/>
      <c r="C758" s="38"/>
      <c r="D758" s="38"/>
      <c r="E758" s="38"/>
      <c r="F758" s="38"/>
      <c r="G758" s="38"/>
      <c r="H758" s="38"/>
      <c r="I758" s="38"/>
      <c r="J758" s="38"/>
    </row>
    <row r="759" spans="1:10">
      <c r="A759" s="38"/>
      <c r="B759" s="38"/>
      <c r="C759" s="38"/>
      <c r="D759" s="38"/>
      <c r="E759" s="38"/>
      <c r="F759" s="38"/>
      <c r="G759" s="38"/>
      <c r="H759" s="38"/>
      <c r="I759" s="38"/>
      <c r="J759" s="38"/>
    </row>
    <row r="760" spans="1:10">
      <c r="A760" s="38"/>
      <c r="B760" s="38"/>
      <c r="C760" s="38"/>
      <c r="D760" s="38"/>
      <c r="E760" s="38"/>
      <c r="F760" s="38"/>
      <c r="G760" s="38"/>
      <c r="H760" s="38"/>
      <c r="I760" s="38"/>
      <c r="J760" s="38"/>
    </row>
    <row r="761" spans="1:10">
      <c r="A761" s="38"/>
      <c r="B761" s="38"/>
      <c r="C761" s="38"/>
      <c r="D761" s="38"/>
      <c r="E761" s="38"/>
      <c r="F761" s="38"/>
      <c r="G761" s="38"/>
      <c r="H761" s="38"/>
      <c r="I761" s="38"/>
      <c r="J761" s="38"/>
    </row>
    <row r="762" spans="1:10">
      <c r="A762" s="38"/>
      <c r="B762" s="38"/>
      <c r="C762" s="38"/>
      <c r="D762" s="38"/>
      <c r="E762" s="38"/>
      <c r="F762" s="38"/>
      <c r="G762" s="38"/>
      <c r="H762" s="38"/>
      <c r="I762" s="38"/>
      <c r="J762" s="38"/>
    </row>
    <row r="763" spans="1:10">
      <c r="A763" s="38"/>
      <c r="B763" s="38"/>
      <c r="C763" s="38"/>
      <c r="D763" s="38"/>
      <c r="E763" s="38"/>
      <c r="F763" s="38"/>
      <c r="G763" s="38"/>
      <c r="H763" s="38"/>
      <c r="I763" s="38"/>
      <c r="J763" s="38"/>
    </row>
    <row r="764" spans="1:10">
      <c r="A764" s="38"/>
      <c r="B764" s="38"/>
      <c r="C764" s="38"/>
      <c r="D764" s="38"/>
      <c r="E764" s="38"/>
      <c r="F764" s="38"/>
      <c r="G764" s="38"/>
      <c r="H764" s="38"/>
      <c r="I764" s="38"/>
      <c r="J764" s="38"/>
    </row>
    <row r="765" spans="1:10">
      <c r="A765" s="38"/>
      <c r="B765" s="38"/>
      <c r="C765" s="38"/>
      <c r="D765" s="38"/>
      <c r="E765" s="38"/>
      <c r="F765" s="38"/>
      <c r="G765" s="38"/>
      <c r="H765" s="38"/>
      <c r="I765" s="38"/>
      <c r="J765" s="38"/>
    </row>
    <row r="766" spans="1:10">
      <c r="A766" s="38"/>
      <c r="B766" s="38"/>
      <c r="C766" s="38"/>
      <c r="D766" s="38"/>
      <c r="E766" s="38"/>
      <c r="F766" s="38"/>
      <c r="G766" s="38"/>
      <c r="H766" s="38"/>
      <c r="I766" s="38"/>
      <c r="J766" s="38"/>
    </row>
    <row r="767" spans="1:10">
      <c r="A767" s="38"/>
      <c r="B767" s="38"/>
      <c r="C767" s="38"/>
      <c r="D767" s="38"/>
      <c r="E767" s="38"/>
      <c r="F767" s="38"/>
      <c r="G767" s="38"/>
      <c r="H767" s="38"/>
      <c r="I767" s="38"/>
      <c r="J767" s="38"/>
    </row>
    <row r="768" spans="1:10">
      <c r="A768" s="38"/>
      <c r="B768" s="38"/>
      <c r="C768" s="38"/>
      <c r="D768" s="38"/>
      <c r="E768" s="38"/>
      <c r="F768" s="38"/>
      <c r="G768" s="38"/>
      <c r="H768" s="38"/>
      <c r="I768" s="38"/>
      <c r="J768" s="38"/>
    </row>
    <row r="769" spans="1:10">
      <c r="A769" s="38"/>
      <c r="B769" s="38"/>
      <c r="C769" s="38"/>
      <c r="D769" s="38"/>
      <c r="E769" s="38"/>
      <c r="F769" s="38"/>
      <c r="G769" s="38"/>
      <c r="H769" s="38"/>
      <c r="I769" s="38"/>
      <c r="J769" s="38"/>
    </row>
    <row r="770" spans="1:10">
      <c r="A770" s="38"/>
      <c r="B770" s="38"/>
      <c r="C770" s="38"/>
      <c r="D770" s="38"/>
      <c r="E770" s="38"/>
      <c r="F770" s="38"/>
      <c r="G770" s="38"/>
      <c r="H770" s="38"/>
      <c r="I770" s="38"/>
      <c r="J770" s="38"/>
    </row>
    <row r="771" spans="1:10">
      <c r="A771" s="38"/>
      <c r="B771" s="38"/>
      <c r="C771" s="38"/>
      <c r="D771" s="38"/>
      <c r="E771" s="38"/>
      <c r="F771" s="38"/>
      <c r="G771" s="38"/>
      <c r="H771" s="38"/>
      <c r="I771" s="38"/>
      <c r="J771" s="38"/>
    </row>
    <row r="772" spans="1:10">
      <c r="A772" s="38"/>
      <c r="B772" s="38"/>
      <c r="C772" s="38"/>
      <c r="D772" s="38"/>
      <c r="E772" s="38"/>
      <c r="F772" s="38"/>
      <c r="G772" s="38"/>
      <c r="H772" s="38"/>
      <c r="I772" s="38"/>
      <c r="J772" s="38"/>
    </row>
    <row r="773" spans="1:10">
      <c r="A773" s="38"/>
      <c r="B773" s="38"/>
      <c r="C773" s="38"/>
      <c r="D773" s="38"/>
      <c r="E773" s="38"/>
      <c r="F773" s="38"/>
      <c r="G773" s="38"/>
      <c r="H773" s="38"/>
      <c r="I773" s="38"/>
      <c r="J773" s="38"/>
    </row>
    <row r="774" spans="1:10">
      <c r="A774" s="38"/>
      <c r="B774" s="38"/>
      <c r="C774" s="38"/>
      <c r="D774" s="38"/>
      <c r="E774" s="38"/>
      <c r="F774" s="38"/>
      <c r="G774" s="38"/>
      <c r="H774" s="38"/>
      <c r="I774" s="38"/>
      <c r="J774" s="38"/>
    </row>
    <row r="775" spans="1:10">
      <c r="A775" s="38"/>
      <c r="B775" s="38"/>
      <c r="C775" s="38"/>
      <c r="D775" s="38"/>
      <c r="E775" s="38"/>
      <c r="F775" s="38"/>
      <c r="G775" s="38"/>
      <c r="H775" s="38"/>
      <c r="I775" s="38"/>
      <c r="J775" s="38"/>
    </row>
    <row r="776" spans="1:10">
      <c r="A776" s="38"/>
      <c r="B776" s="38"/>
      <c r="C776" s="38"/>
      <c r="D776" s="38"/>
      <c r="E776" s="38"/>
      <c r="F776" s="38"/>
      <c r="G776" s="38"/>
      <c r="H776" s="38"/>
      <c r="I776" s="38"/>
      <c r="J776" s="38"/>
    </row>
    <row r="777" spans="1:10">
      <c r="A777" s="38"/>
      <c r="B777" s="38"/>
      <c r="C777" s="38"/>
      <c r="D777" s="38"/>
      <c r="E777" s="38"/>
      <c r="F777" s="38"/>
      <c r="G777" s="38"/>
      <c r="H777" s="38"/>
      <c r="I777" s="38"/>
      <c r="J777" s="38"/>
    </row>
    <row r="778" spans="1:10">
      <c r="A778" s="38"/>
      <c r="B778" s="38"/>
      <c r="C778" s="38"/>
      <c r="D778" s="38"/>
      <c r="E778" s="38"/>
      <c r="F778" s="38"/>
      <c r="G778" s="38"/>
      <c r="H778" s="38"/>
      <c r="I778" s="38"/>
      <c r="J778" s="38"/>
    </row>
    <row r="779" spans="1:10">
      <c r="A779" s="38"/>
      <c r="B779" s="38"/>
      <c r="C779" s="38"/>
      <c r="D779" s="38"/>
      <c r="E779" s="38"/>
      <c r="F779" s="38"/>
      <c r="G779" s="38"/>
      <c r="H779" s="38"/>
      <c r="I779" s="38"/>
      <c r="J779" s="38"/>
    </row>
    <row r="780" spans="1:10">
      <c r="A780" s="38"/>
      <c r="B780" s="38"/>
      <c r="C780" s="38"/>
      <c r="D780" s="38"/>
      <c r="E780" s="38"/>
      <c r="F780" s="38"/>
      <c r="G780" s="38"/>
      <c r="H780" s="38"/>
      <c r="I780" s="38"/>
      <c r="J780" s="38"/>
    </row>
    <row r="781" spans="1:10">
      <c r="A781" s="38"/>
      <c r="B781" s="38"/>
      <c r="C781" s="38"/>
      <c r="D781" s="38"/>
      <c r="E781" s="38"/>
      <c r="F781" s="38"/>
      <c r="G781" s="38"/>
      <c r="H781" s="38"/>
      <c r="I781" s="38"/>
      <c r="J781" s="38"/>
    </row>
    <row r="782" spans="1:10">
      <c r="A782" s="38"/>
      <c r="B782" s="38"/>
      <c r="C782" s="38"/>
      <c r="D782" s="38"/>
      <c r="E782" s="38"/>
      <c r="F782" s="38"/>
      <c r="G782" s="38"/>
      <c r="H782" s="38"/>
      <c r="I782" s="38"/>
      <c r="J782" s="38"/>
    </row>
    <row r="783" spans="1:10">
      <c r="A783" s="38"/>
      <c r="B783" s="38"/>
      <c r="C783" s="38"/>
      <c r="D783" s="38"/>
      <c r="E783" s="38"/>
      <c r="F783" s="38"/>
      <c r="G783" s="38"/>
      <c r="H783" s="38"/>
      <c r="I783" s="38"/>
      <c r="J783" s="38"/>
    </row>
    <row r="784" spans="1:10">
      <c r="A784" s="38"/>
      <c r="B784" s="38"/>
      <c r="C784" s="38"/>
      <c r="D784" s="38"/>
      <c r="E784" s="38"/>
      <c r="F784" s="38"/>
      <c r="G784" s="38"/>
      <c r="H784" s="38"/>
      <c r="I784" s="38"/>
      <c r="J784" s="38"/>
    </row>
    <row r="785" spans="1:10">
      <c r="A785" s="38"/>
      <c r="B785" s="38"/>
      <c r="C785" s="38"/>
      <c r="D785" s="38"/>
      <c r="E785" s="38"/>
      <c r="F785" s="38"/>
      <c r="G785" s="38"/>
      <c r="H785" s="38"/>
      <c r="I785" s="38"/>
      <c r="J785" s="38"/>
    </row>
    <row r="786" spans="1:10">
      <c r="A786" s="38"/>
      <c r="B786" s="38"/>
      <c r="C786" s="38"/>
      <c r="D786" s="38"/>
      <c r="E786" s="38"/>
      <c r="F786" s="38"/>
      <c r="G786" s="38"/>
      <c r="H786" s="38"/>
      <c r="I786" s="38"/>
      <c r="J786" s="38"/>
    </row>
    <row r="787" spans="1:10">
      <c r="A787" s="38"/>
      <c r="B787" s="38"/>
      <c r="C787" s="38"/>
      <c r="D787" s="38"/>
      <c r="E787" s="38"/>
      <c r="F787" s="38"/>
      <c r="G787" s="38"/>
      <c r="H787" s="38"/>
      <c r="I787" s="38"/>
      <c r="J787" s="38"/>
    </row>
    <row r="788" spans="1:10">
      <c r="A788" s="38"/>
      <c r="B788" s="38"/>
      <c r="C788" s="38"/>
      <c r="D788" s="38"/>
      <c r="E788" s="38"/>
      <c r="F788" s="38"/>
      <c r="G788" s="38"/>
      <c r="H788" s="38"/>
      <c r="I788" s="38"/>
      <c r="J788" s="38"/>
    </row>
    <row r="789" spans="1:10">
      <c r="A789" s="38"/>
      <c r="B789" s="38"/>
      <c r="C789" s="38"/>
      <c r="D789" s="38"/>
      <c r="E789" s="38"/>
      <c r="F789" s="38"/>
      <c r="G789" s="38"/>
      <c r="H789" s="38"/>
      <c r="I789" s="38"/>
      <c r="J789" s="38"/>
    </row>
    <row r="790" spans="1:10">
      <c r="A790" s="38"/>
      <c r="B790" s="38"/>
      <c r="C790" s="38"/>
      <c r="D790" s="38"/>
      <c r="E790" s="38"/>
      <c r="F790" s="38"/>
      <c r="G790" s="38"/>
      <c r="H790" s="38"/>
      <c r="I790" s="38"/>
      <c r="J790" s="38"/>
    </row>
    <row r="791" spans="1:10">
      <c r="A791" s="38"/>
      <c r="B791" s="38"/>
      <c r="C791" s="38"/>
      <c r="D791" s="38"/>
      <c r="E791" s="38"/>
      <c r="F791" s="38"/>
      <c r="G791" s="38"/>
      <c r="H791" s="38"/>
      <c r="I791" s="38"/>
      <c r="J791" s="38"/>
    </row>
    <row r="792" spans="1:10">
      <c r="A792" s="38"/>
      <c r="B792" s="38"/>
      <c r="C792" s="38"/>
      <c r="D792" s="38"/>
      <c r="E792" s="38"/>
      <c r="F792" s="38"/>
      <c r="G792" s="38"/>
      <c r="H792" s="38"/>
      <c r="I792" s="38"/>
      <c r="J792" s="38"/>
    </row>
    <row r="793" spans="1:10">
      <c r="A793" s="38"/>
      <c r="B793" s="38"/>
      <c r="C793" s="38"/>
      <c r="D793" s="38"/>
      <c r="E793" s="38"/>
      <c r="F793" s="38"/>
      <c r="G793" s="38"/>
      <c r="H793" s="38"/>
      <c r="I793" s="38"/>
      <c r="J793" s="38"/>
    </row>
    <row r="794" spans="1:10">
      <c r="A794" s="38"/>
      <c r="B794" s="38"/>
      <c r="C794" s="38"/>
      <c r="D794" s="38"/>
      <c r="E794" s="38"/>
      <c r="F794" s="38"/>
      <c r="G794" s="38"/>
      <c r="H794" s="38"/>
      <c r="I794" s="38"/>
      <c r="J794" s="38"/>
    </row>
    <row r="795" spans="1:10">
      <c r="A795" s="38"/>
      <c r="B795" s="38"/>
      <c r="C795" s="38"/>
      <c r="D795" s="38"/>
      <c r="E795" s="38"/>
      <c r="F795" s="38"/>
      <c r="G795" s="38"/>
      <c r="H795" s="38"/>
      <c r="I795" s="38"/>
      <c r="J795" s="38"/>
    </row>
    <row r="796" spans="1:10">
      <c r="A796" s="38"/>
      <c r="B796" s="38"/>
      <c r="C796" s="38"/>
      <c r="D796" s="38"/>
      <c r="E796" s="38"/>
      <c r="F796" s="38"/>
      <c r="G796" s="38"/>
      <c r="H796" s="38"/>
      <c r="I796" s="38"/>
      <c r="J796" s="38"/>
    </row>
    <row r="797" spans="1:10">
      <c r="A797" s="38"/>
      <c r="B797" s="38"/>
      <c r="C797" s="38"/>
      <c r="D797" s="38"/>
      <c r="E797" s="38"/>
      <c r="F797" s="38"/>
      <c r="G797" s="38"/>
      <c r="H797" s="38"/>
      <c r="I797" s="38"/>
      <c r="J797" s="38"/>
    </row>
    <row r="798" spans="1:10">
      <c r="A798" s="38"/>
      <c r="B798" s="38"/>
      <c r="C798" s="38"/>
      <c r="D798" s="38"/>
      <c r="E798" s="38"/>
      <c r="F798" s="38"/>
      <c r="G798" s="38"/>
      <c r="H798" s="38"/>
      <c r="I798" s="38"/>
      <c r="J798" s="38"/>
    </row>
    <row r="799" spans="1:10">
      <c r="A799" s="38"/>
      <c r="B799" s="38"/>
      <c r="C799" s="38"/>
      <c r="D799" s="38"/>
      <c r="E799" s="38"/>
      <c r="F799" s="38"/>
      <c r="G799" s="38"/>
      <c r="H799" s="38"/>
      <c r="I799" s="38"/>
      <c r="J799" s="38"/>
    </row>
    <row r="800" spans="1:10">
      <c r="A800" s="38"/>
      <c r="B800" s="38"/>
      <c r="C800" s="38"/>
      <c r="D800" s="38"/>
      <c r="E800" s="38"/>
      <c r="F800" s="38"/>
      <c r="G800" s="38"/>
      <c r="H800" s="38"/>
      <c r="I800" s="38"/>
      <c r="J800" s="38"/>
    </row>
    <row r="801" spans="1:10">
      <c r="A801" s="38"/>
      <c r="B801" s="38"/>
      <c r="C801" s="38"/>
      <c r="D801" s="38"/>
      <c r="E801" s="38"/>
      <c r="F801" s="38"/>
      <c r="G801" s="38"/>
      <c r="H801" s="38"/>
      <c r="I801" s="38"/>
      <c r="J801" s="38"/>
    </row>
    <row r="802" spans="1:10">
      <c r="A802" s="38"/>
      <c r="B802" s="38"/>
      <c r="C802" s="38"/>
      <c r="D802" s="38"/>
      <c r="E802" s="38"/>
      <c r="F802" s="38"/>
      <c r="G802" s="38"/>
      <c r="H802" s="38"/>
      <c r="I802" s="38"/>
      <c r="J802" s="38"/>
    </row>
    <row r="803" spans="1:10">
      <c r="A803" s="38"/>
      <c r="B803" s="38"/>
      <c r="C803" s="38"/>
      <c r="D803" s="38"/>
      <c r="E803" s="38"/>
      <c r="F803" s="38"/>
      <c r="G803" s="38"/>
      <c r="H803" s="38"/>
      <c r="I803" s="38"/>
      <c r="J803" s="38"/>
    </row>
    <row r="804" spans="1:10">
      <c r="A804" s="38"/>
      <c r="B804" s="38"/>
      <c r="C804" s="38"/>
      <c r="D804" s="38"/>
      <c r="E804" s="38"/>
      <c r="F804" s="38"/>
      <c r="G804" s="38"/>
      <c r="H804" s="38"/>
      <c r="I804" s="38"/>
      <c r="J804" s="38"/>
    </row>
    <row r="805" spans="1:10">
      <c r="A805" s="38"/>
      <c r="B805" s="38"/>
      <c r="C805" s="38"/>
      <c r="D805" s="38"/>
      <c r="E805" s="38"/>
      <c r="F805" s="38"/>
      <c r="G805" s="38"/>
      <c r="H805" s="38"/>
      <c r="I805" s="38"/>
      <c r="J805" s="38"/>
    </row>
    <row r="806" spans="1:10">
      <c r="A806" s="38"/>
      <c r="B806" s="38"/>
      <c r="C806" s="38"/>
      <c r="D806" s="38"/>
      <c r="E806" s="38"/>
      <c r="F806" s="38"/>
      <c r="G806" s="38"/>
      <c r="H806" s="38"/>
      <c r="I806" s="38"/>
      <c r="J806" s="38"/>
    </row>
    <row r="807" spans="1:10">
      <c r="A807" s="38"/>
      <c r="B807" s="38"/>
      <c r="C807" s="38"/>
      <c r="D807" s="38"/>
      <c r="E807" s="38"/>
      <c r="F807" s="38"/>
      <c r="G807" s="38"/>
      <c r="H807" s="38"/>
      <c r="I807" s="38"/>
      <c r="J807" s="38"/>
    </row>
    <row r="808" spans="1:10">
      <c r="A808" s="38"/>
      <c r="B808" s="38"/>
      <c r="C808" s="38"/>
      <c r="D808" s="38"/>
      <c r="E808" s="38"/>
      <c r="F808" s="38"/>
      <c r="G808" s="38"/>
      <c r="H808" s="38"/>
      <c r="I808" s="38"/>
      <c r="J808" s="38"/>
    </row>
    <row r="809" spans="1:10">
      <c r="A809" s="38"/>
      <c r="B809" s="38"/>
      <c r="C809" s="38"/>
      <c r="D809" s="38"/>
      <c r="E809" s="38"/>
      <c r="F809" s="38"/>
      <c r="G809" s="38"/>
      <c r="H809" s="38"/>
      <c r="I809" s="38"/>
      <c r="J809" s="38"/>
    </row>
    <row r="810" spans="1:10">
      <c r="A810" s="38"/>
      <c r="B810" s="38"/>
      <c r="C810" s="38"/>
      <c r="D810" s="38"/>
      <c r="E810" s="38"/>
      <c r="F810" s="38"/>
      <c r="G810" s="38"/>
      <c r="H810" s="38"/>
      <c r="I810" s="38"/>
      <c r="J810" s="38"/>
    </row>
    <row r="811" spans="1:10">
      <c r="A811" s="38"/>
      <c r="B811" s="38"/>
      <c r="C811" s="38"/>
      <c r="D811" s="38"/>
      <c r="E811" s="38"/>
      <c r="F811" s="38"/>
      <c r="G811" s="38"/>
      <c r="H811" s="38"/>
      <c r="I811" s="38"/>
      <c r="J811" s="38"/>
    </row>
    <row r="812" spans="1:10">
      <c r="A812" s="38"/>
      <c r="B812" s="38"/>
      <c r="C812" s="38"/>
      <c r="D812" s="38"/>
      <c r="E812" s="38"/>
      <c r="F812" s="38"/>
      <c r="G812" s="38"/>
      <c r="H812" s="38"/>
      <c r="I812" s="38"/>
      <c r="J812" s="38"/>
    </row>
    <row r="813" spans="1:10">
      <c r="A813" s="38"/>
      <c r="B813" s="38"/>
      <c r="C813" s="38"/>
      <c r="D813" s="38"/>
      <c r="E813" s="38"/>
      <c r="F813" s="38"/>
      <c r="G813" s="38"/>
      <c r="H813" s="38"/>
      <c r="I813" s="38"/>
      <c r="J813" s="38"/>
    </row>
    <row r="814" spans="1:10">
      <c r="A814" s="38"/>
      <c r="B814" s="38"/>
      <c r="C814" s="38"/>
      <c r="D814" s="38"/>
      <c r="E814" s="38"/>
      <c r="F814" s="38"/>
      <c r="G814" s="38"/>
      <c r="H814" s="38"/>
      <c r="I814" s="38"/>
      <c r="J814" s="38"/>
    </row>
    <row r="815" spans="1:10">
      <c r="A815" s="38"/>
      <c r="B815" s="38"/>
      <c r="C815" s="38"/>
      <c r="D815" s="38"/>
      <c r="E815" s="38"/>
      <c r="F815" s="38"/>
      <c r="G815" s="38"/>
      <c r="H815" s="38"/>
      <c r="I815" s="38"/>
      <c r="J815" s="38"/>
    </row>
    <row r="816" spans="1:10">
      <c r="A816" s="38"/>
      <c r="B816" s="38"/>
      <c r="C816" s="38"/>
      <c r="D816" s="38"/>
      <c r="E816" s="38"/>
      <c r="F816" s="38"/>
      <c r="G816" s="38"/>
      <c r="H816" s="38"/>
      <c r="I816" s="38"/>
      <c r="J816" s="38"/>
    </row>
    <row r="817" spans="1:10">
      <c r="A817" s="38"/>
      <c r="B817" s="38"/>
      <c r="C817" s="38"/>
      <c r="D817" s="38"/>
      <c r="E817" s="38"/>
      <c r="F817" s="38"/>
      <c r="G817" s="38"/>
      <c r="H817" s="38"/>
      <c r="I817" s="38"/>
      <c r="J817" s="38"/>
    </row>
    <row r="818" spans="1:10">
      <c r="A818" s="38"/>
      <c r="B818" s="38"/>
      <c r="C818" s="38"/>
      <c r="D818" s="38"/>
      <c r="E818" s="38"/>
      <c r="F818" s="38"/>
      <c r="G818" s="38"/>
      <c r="H818" s="38"/>
      <c r="I818" s="38"/>
      <c r="J818" s="38"/>
    </row>
    <row r="819" spans="1:10">
      <c r="A819" s="38"/>
      <c r="B819" s="38"/>
      <c r="C819" s="38"/>
      <c r="D819" s="38"/>
      <c r="E819" s="38"/>
      <c r="F819" s="38"/>
      <c r="G819" s="38"/>
      <c r="H819" s="38"/>
      <c r="I819" s="38"/>
      <c r="J819" s="38"/>
    </row>
    <row r="820" spans="1:10">
      <c r="A820" s="38"/>
      <c r="B820" s="38"/>
      <c r="C820" s="38"/>
      <c r="D820" s="38"/>
      <c r="E820" s="38"/>
      <c r="F820" s="38"/>
      <c r="G820" s="38"/>
      <c r="H820" s="38"/>
      <c r="I820" s="38"/>
      <c r="J820" s="38"/>
    </row>
    <row r="821" spans="1:10">
      <c r="A821" s="38"/>
      <c r="B821" s="38"/>
      <c r="C821" s="38"/>
      <c r="D821" s="38"/>
      <c r="E821" s="38"/>
      <c r="F821" s="38"/>
      <c r="G821" s="38"/>
      <c r="H821" s="38"/>
      <c r="I821" s="38"/>
      <c r="J821" s="38"/>
    </row>
    <row r="822" spans="1:10">
      <c r="A822" s="38"/>
      <c r="B822" s="38"/>
      <c r="C822" s="38"/>
      <c r="D822" s="38"/>
      <c r="E822" s="38"/>
      <c r="F822" s="38"/>
      <c r="G822" s="38"/>
      <c r="H822" s="38"/>
      <c r="I822" s="38"/>
      <c r="J822" s="38"/>
    </row>
    <row r="823" spans="1:10">
      <c r="A823" s="38"/>
      <c r="B823" s="38"/>
      <c r="C823" s="38"/>
      <c r="D823" s="38"/>
      <c r="E823" s="38"/>
      <c r="F823" s="38"/>
      <c r="G823" s="38"/>
      <c r="H823" s="38"/>
      <c r="I823" s="38"/>
      <c r="J823" s="38"/>
    </row>
    <row r="824" spans="1:10">
      <c r="A824" s="38"/>
      <c r="B824" s="38"/>
      <c r="C824" s="38"/>
      <c r="D824" s="38"/>
      <c r="E824" s="38"/>
      <c r="F824" s="38"/>
      <c r="G824" s="38"/>
      <c r="H824" s="38"/>
      <c r="I824" s="38"/>
      <c r="J824" s="38"/>
    </row>
    <row r="825" spans="1:10">
      <c r="A825" s="38"/>
      <c r="B825" s="38"/>
      <c r="C825" s="38"/>
      <c r="D825" s="38"/>
      <c r="E825" s="38"/>
      <c r="F825" s="38"/>
      <c r="G825" s="38"/>
      <c r="H825" s="38"/>
      <c r="I825" s="38"/>
      <c r="J825" s="38"/>
    </row>
  </sheetData>
  <sheetProtection selectLockedCells="1"/>
  <dataConsolidate link="1"/>
  <mergeCells count="103">
    <mergeCell ref="H201:I201"/>
    <mergeCell ref="H233:I233"/>
    <mergeCell ref="H265:I265"/>
    <mergeCell ref="H297:I297"/>
    <mergeCell ref="H329:I329"/>
    <mergeCell ref="H169:I169"/>
    <mergeCell ref="A455:J455"/>
    <mergeCell ref="A487:J487"/>
    <mergeCell ref="A168:D168"/>
    <mergeCell ref="B169:C169"/>
    <mergeCell ref="E169:F169"/>
    <mergeCell ref="A200:D200"/>
    <mergeCell ref="E201:F201"/>
    <mergeCell ref="A232:D232"/>
    <mergeCell ref="B233:C233"/>
    <mergeCell ref="E233:F233"/>
    <mergeCell ref="A264:D264"/>
    <mergeCell ref="B201:C201"/>
    <mergeCell ref="A583:J583"/>
    <mergeCell ref="H521:I521"/>
    <mergeCell ref="H553:I553"/>
    <mergeCell ref="B4:C4"/>
    <mergeCell ref="B5:C5"/>
    <mergeCell ref="A7:J7"/>
    <mergeCell ref="A40:J40"/>
    <mergeCell ref="A39:J39"/>
    <mergeCell ref="A71:J71"/>
    <mergeCell ref="A135:J135"/>
    <mergeCell ref="A167:J167"/>
    <mergeCell ref="A199:J199"/>
    <mergeCell ref="A231:J231"/>
    <mergeCell ref="A263:J263"/>
    <mergeCell ref="A295:J295"/>
    <mergeCell ref="A327:J327"/>
    <mergeCell ref="A359:J359"/>
    <mergeCell ref="A391:J391"/>
    <mergeCell ref="A136:D136"/>
    <mergeCell ref="B137:C137"/>
    <mergeCell ref="B265:C265"/>
    <mergeCell ref="E265:F265"/>
    <mergeCell ref="A296:D296"/>
    <mergeCell ref="B73:C73"/>
    <mergeCell ref="B2:C2"/>
    <mergeCell ref="H9:I9"/>
    <mergeCell ref="E9:F9"/>
    <mergeCell ref="D2:E2"/>
    <mergeCell ref="B41:C41"/>
    <mergeCell ref="E41:F41"/>
    <mergeCell ref="A72:D72"/>
    <mergeCell ref="B9:C9"/>
    <mergeCell ref="E137:F137"/>
    <mergeCell ref="H41:I41"/>
    <mergeCell ref="H73:I73"/>
    <mergeCell ref="H105:I105"/>
    <mergeCell ref="H137:I137"/>
    <mergeCell ref="E73:F73"/>
    <mergeCell ref="A104:D104"/>
    <mergeCell ref="B105:C105"/>
    <mergeCell ref="E105:F105"/>
    <mergeCell ref="A103:J103"/>
    <mergeCell ref="A552:D552"/>
    <mergeCell ref="B361:C361"/>
    <mergeCell ref="E361:F361"/>
    <mergeCell ref="A392:D392"/>
    <mergeCell ref="E297:F297"/>
    <mergeCell ref="A328:D328"/>
    <mergeCell ref="B329:C329"/>
    <mergeCell ref="E329:F329"/>
    <mergeCell ref="A360:D360"/>
    <mergeCell ref="B297:C297"/>
    <mergeCell ref="A519:J519"/>
    <mergeCell ref="A551:J551"/>
    <mergeCell ref="H361:I361"/>
    <mergeCell ref="H393:I393"/>
    <mergeCell ref="H425:I425"/>
    <mergeCell ref="H457:I457"/>
    <mergeCell ref="B521:C521"/>
    <mergeCell ref="E521:F521"/>
    <mergeCell ref="H489:I489"/>
    <mergeCell ref="B585:C585"/>
    <mergeCell ref="E585:F585"/>
    <mergeCell ref="A616:D616"/>
    <mergeCell ref="B617:C617"/>
    <mergeCell ref="E617:F617"/>
    <mergeCell ref="A615:J615"/>
    <mergeCell ref="H585:I585"/>
    <mergeCell ref="H617:I617"/>
    <mergeCell ref="B393:C393"/>
    <mergeCell ref="E393:F393"/>
    <mergeCell ref="A424:D424"/>
    <mergeCell ref="B425:C425"/>
    <mergeCell ref="E425:F425"/>
    <mergeCell ref="A423:J423"/>
    <mergeCell ref="B553:C553"/>
    <mergeCell ref="E553:F553"/>
    <mergeCell ref="A584:D584"/>
    <mergeCell ref="A456:D456"/>
    <mergeCell ref="B457:C457"/>
    <mergeCell ref="E457:F457"/>
    <mergeCell ref="A488:D488"/>
    <mergeCell ref="B489:C489"/>
    <mergeCell ref="E489:F489"/>
    <mergeCell ref="A520:D520"/>
  </mergeCells>
  <conditionalFormatting sqref="L12">
    <cfRule type="cellIs" dxfId="359" priority="83" operator="equal">
      <formula>"Yes"</formula>
    </cfRule>
  </conditionalFormatting>
  <conditionalFormatting sqref="A12:J12">
    <cfRule type="expression" dxfId="358" priority="81">
      <formula>IF(AND($L12="Yes",OR($C12&lt;1,$C12="")),TRUE,FALSE)</formula>
    </cfRule>
  </conditionalFormatting>
  <conditionalFormatting sqref="L13:L36">
    <cfRule type="cellIs" dxfId="357" priority="80" operator="equal">
      <formula>"Yes"</formula>
    </cfRule>
  </conditionalFormatting>
  <conditionalFormatting sqref="A13:J36">
    <cfRule type="expression" dxfId="356" priority="79">
      <formula>IF(AND($L13="Yes",OR($C13&lt;1,$C13="")),TRUE,FALSE)</formula>
    </cfRule>
  </conditionalFormatting>
  <conditionalFormatting sqref="A44:J44">
    <cfRule type="expression" dxfId="355" priority="77">
      <formula>IF(AND($L44="Yes",OR($C44&lt;1,$C44="")),TRUE,FALSE)</formula>
    </cfRule>
  </conditionalFormatting>
  <conditionalFormatting sqref="A45:J68">
    <cfRule type="expression" dxfId="354" priority="75">
      <formula>IF(AND($L45="Yes",OR($C45&lt;1,$C45="")),TRUE,FALSE)</formula>
    </cfRule>
  </conditionalFormatting>
  <conditionalFormatting sqref="L44">
    <cfRule type="cellIs" dxfId="353" priority="74" operator="equal">
      <formula>"Yes"</formula>
    </cfRule>
  </conditionalFormatting>
  <conditionalFormatting sqref="L45:L68">
    <cfRule type="cellIs" dxfId="352" priority="73" operator="equal">
      <formula>"Yes"</formula>
    </cfRule>
  </conditionalFormatting>
  <conditionalFormatting sqref="L76">
    <cfRule type="cellIs" dxfId="351" priority="72" operator="equal">
      <formula>"Yes"</formula>
    </cfRule>
  </conditionalFormatting>
  <conditionalFormatting sqref="L77:L100">
    <cfRule type="cellIs" dxfId="350" priority="71" operator="equal">
      <formula>"Yes"</formula>
    </cfRule>
  </conditionalFormatting>
  <conditionalFormatting sqref="L108">
    <cfRule type="cellIs" dxfId="349" priority="70" operator="equal">
      <formula>"Yes"</formula>
    </cfRule>
  </conditionalFormatting>
  <conditionalFormatting sqref="L109:L132">
    <cfRule type="cellIs" dxfId="348" priority="69" operator="equal">
      <formula>"Yes"</formula>
    </cfRule>
  </conditionalFormatting>
  <conditionalFormatting sqref="L140">
    <cfRule type="cellIs" dxfId="347" priority="68" operator="equal">
      <formula>"Yes"</formula>
    </cfRule>
  </conditionalFormatting>
  <conditionalFormatting sqref="L141:L164">
    <cfRule type="cellIs" dxfId="346" priority="67" operator="equal">
      <formula>"Yes"</formula>
    </cfRule>
  </conditionalFormatting>
  <conditionalFormatting sqref="L172">
    <cfRule type="cellIs" dxfId="345" priority="66" operator="equal">
      <formula>"Yes"</formula>
    </cfRule>
  </conditionalFormatting>
  <conditionalFormatting sqref="L173:L196">
    <cfRule type="cellIs" dxfId="344" priority="65" operator="equal">
      <formula>"Yes"</formula>
    </cfRule>
  </conditionalFormatting>
  <conditionalFormatting sqref="L204">
    <cfRule type="cellIs" dxfId="343" priority="64" operator="equal">
      <formula>"Yes"</formula>
    </cfRule>
  </conditionalFormatting>
  <conditionalFormatting sqref="L205:L228">
    <cfRule type="cellIs" dxfId="342" priority="63" operator="equal">
      <formula>"Yes"</formula>
    </cfRule>
  </conditionalFormatting>
  <conditionalFormatting sqref="L236">
    <cfRule type="cellIs" dxfId="341" priority="62" operator="equal">
      <formula>"Yes"</formula>
    </cfRule>
  </conditionalFormatting>
  <conditionalFormatting sqref="L237:L260">
    <cfRule type="cellIs" dxfId="340" priority="61" operator="equal">
      <formula>"Yes"</formula>
    </cfRule>
  </conditionalFormatting>
  <conditionalFormatting sqref="L268">
    <cfRule type="cellIs" dxfId="339" priority="60" operator="equal">
      <formula>"Yes"</formula>
    </cfRule>
  </conditionalFormatting>
  <conditionalFormatting sqref="L269:L292">
    <cfRule type="cellIs" dxfId="338" priority="59" operator="equal">
      <formula>"Yes"</formula>
    </cfRule>
  </conditionalFormatting>
  <conditionalFormatting sqref="L300">
    <cfRule type="cellIs" dxfId="337" priority="58" operator="equal">
      <formula>"Yes"</formula>
    </cfRule>
  </conditionalFormatting>
  <conditionalFormatting sqref="L301:L324">
    <cfRule type="cellIs" dxfId="336" priority="57" operator="equal">
      <formula>"Yes"</formula>
    </cfRule>
  </conditionalFormatting>
  <conditionalFormatting sqref="L332">
    <cfRule type="cellIs" dxfId="335" priority="56" operator="equal">
      <formula>"Yes"</formula>
    </cfRule>
  </conditionalFormatting>
  <conditionalFormatting sqref="L333:L356">
    <cfRule type="cellIs" dxfId="334" priority="55" operator="equal">
      <formula>"Yes"</formula>
    </cfRule>
  </conditionalFormatting>
  <conditionalFormatting sqref="L364">
    <cfRule type="cellIs" dxfId="333" priority="54" operator="equal">
      <formula>"Yes"</formula>
    </cfRule>
  </conditionalFormatting>
  <conditionalFormatting sqref="L365:L388">
    <cfRule type="cellIs" dxfId="332" priority="53" operator="equal">
      <formula>"Yes"</formula>
    </cfRule>
  </conditionalFormatting>
  <conditionalFormatting sqref="L396">
    <cfRule type="cellIs" dxfId="331" priority="52" operator="equal">
      <formula>"Yes"</formula>
    </cfRule>
  </conditionalFormatting>
  <conditionalFormatting sqref="L397:L420">
    <cfRule type="cellIs" dxfId="330" priority="51" operator="equal">
      <formula>"Yes"</formula>
    </cfRule>
  </conditionalFormatting>
  <conditionalFormatting sqref="L428">
    <cfRule type="cellIs" dxfId="329" priority="50" operator="equal">
      <formula>"Yes"</formula>
    </cfRule>
  </conditionalFormatting>
  <conditionalFormatting sqref="L429:L452">
    <cfRule type="cellIs" dxfId="328" priority="49" operator="equal">
      <formula>"Yes"</formula>
    </cfRule>
  </conditionalFormatting>
  <conditionalFormatting sqref="L460">
    <cfRule type="cellIs" dxfId="327" priority="48" operator="equal">
      <formula>"Yes"</formula>
    </cfRule>
  </conditionalFormatting>
  <conditionalFormatting sqref="L461:L484">
    <cfRule type="cellIs" dxfId="326" priority="47" operator="equal">
      <formula>"Yes"</formula>
    </cfRule>
  </conditionalFormatting>
  <conditionalFormatting sqref="L492">
    <cfRule type="cellIs" dxfId="325" priority="46" operator="equal">
      <formula>"Yes"</formula>
    </cfRule>
  </conditionalFormatting>
  <conditionalFormatting sqref="L493:L516">
    <cfRule type="cellIs" dxfId="324" priority="45" operator="equal">
      <formula>"Yes"</formula>
    </cfRule>
  </conditionalFormatting>
  <conditionalFormatting sqref="L524">
    <cfRule type="cellIs" dxfId="323" priority="44" operator="equal">
      <formula>"Yes"</formula>
    </cfRule>
  </conditionalFormatting>
  <conditionalFormatting sqref="L525:L548">
    <cfRule type="cellIs" dxfId="322" priority="43" operator="equal">
      <formula>"Yes"</formula>
    </cfRule>
  </conditionalFormatting>
  <conditionalFormatting sqref="L556">
    <cfRule type="cellIs" dxfId="321" priority="42" operator="equal">
      <formula>"Yes"</formula>
    </cfRule>
  </conditionalFormatting>
  <conditionalFormatting sqref="L557:L580">
    <cfRule type="cellIs" dxfId="320" priority="41" operator="equal">
      <formula>"Yes"</formula>
    </cfRule>
  </conditionalFormatting>
  <conditionalFormatting sqref="L588">
    <cfRule type="cellIs" dxfId="319" priority="40" operator="equal">
      <formula>"Yes"</formula>
    </cfRule>
  </conditionalFormatting>
  <conditionalFormatting sqref="L589:L612">
    <cfRule type="cellIs" dxfId="318" priority="39" operator="equal">
      <formula>"Yes"</formula>
    </cfRule>
  </conditionalFormatting>
  <conditionalFormatting sqref="L620">
    <cfRule type="cellIs" dxfId="317" priority="38" operator="equal">
      <formula>"Yes"</formula>
    </cfRule>
  </conditionalFormatting>
  <conditionalFormatting sqref="L621:L644">
    <cfRule type="cellIs" dxfId="316" priority="37" operator="equal">
      <formula>"Yes"</formula>
    </cfRule>
  </conditionalFormatting>
  <conditionalFormatting sqref="A76:J76">
    <cfRule type="expression" dxfId="315" priority="36">
      <formula>IF(AND($L76="Yes",OR($C76&lt;1,$C76="")),TRUE,FALSE)</formula>
    </cfRule>
  </conditionalFormatting>
  <conditionalFormatting sqref="A77:J100">
    <cfRule type="expression" dxfId="314" priority="35">
      <formula>IF(AND($L77="Yes",OR($C77&lt;1,$C77="")),TRUE,FALSE)</formula>
    </cfRule>
  </conditionalFormatting>
  <conditionalFormatting sqref="A108:J108">
    <cfRule type="expression" dxfId="313" priority="34">
      <formula>IF(AND($L108="Yes",OR($C108&lt;1,$C108="")),TRUE,FALSE)</formula>
    </cfRule>
  </conditionalFormatting>
  <conditionalFormatting sqref="A109:J132">
    <cfRule type="expression" dxfId="312" priority="33">
      <formula>IF(AND($L109="Yes",OR($C109&lt;1,$C109="")),TRUE,FALSE)</formula>
    </cfRule>
  </conditionalFormatting>
  <conditionalFormatting sqref="A140:J140">
    <cfRule type="expression" dxfId="311" priority="32">
      <formula>IF(AND($L140="Yes",OR($C140&lt;1,$C140="")),TRUE,FALSE)</formula>
    </cfRule>
  </conditionalFormatting>
  <conditionalFormatting sqref="A141:J164">
    <cfRule type="expression" dxfId="310" priority="31">
      <formula>IF(AND($L141="Yes",OR($C141&lt;1,$C141="")),TRUE,FALSE)</formula>
    </cfRule>
  </conditionalFormatting>
  <conditionalFormatting sqref="A172:J172">
    <cfRule type="expression" dxfId="309" priority="30">
      <formula>IF(AND($L172="Yes",OR($C172&lt;1,$C172="")),TRUE,FALSE)</formula>
    </cfRule>
  </conditionalFormatting>
  <conditionalFormatting sqref="A173:J196">
    <cfRule type="expression" dxfId="308" priority="29">
      <formula>IF(AND($L173="Yes",OR($C173&lt;1,$C173="")),TRUE,FALSE)</formula>
    </cfRule>
  </conditionalFormatting>
  <conditionalFormatting sqref="A204:J204">
    <cfRule type="expression" dxfId="307" priority="28">
      <formula>IF(AND($L204="Yes",OR($C204&lt;1,$C204="")),TRUE,FALSE)</formula>
    </cfRule>
  </conditionalFormatting>
  <conditionalFormatting sqref="A205:J228">
    <cfRule type="expression" dxfId="306" priority="27">
      <formula>IF(AND($L205="Yes",OR($C205&lt;1,$C205="")),TRUE,FALSE)</formula>
    </cfRule>
  </conditionalFormatting>
  <conditionalFormatting sqref="A236:J236">
    <cfRule type="expression" dxfId="305" priority="26">
      <formula>IF(AND($L236="Yes",OR($C236&lt;1,$C236="")),TRUE,FALSE)</formula>
    </cfRule>
  </conditionalFormatting>
  <conditionalFormatting sqref="A237:J260">
    <cfRule type="expression" dxfId="304" priority="25">
      <formula>IF(AND($L237="Yes",OR($C237&lt;1,$C237="")),TRUE,FALSE)</formula>
    </cfRule>
  </conditionalFormatting>
  <conditionalFormatting sqref="A268:J268">
    <cfRule type="expression" dxfId="303" priority="24">
      <formula>IF(AND($L268="Yes",OR($C268&lt;1,$C268="")),TRUE,FALSE)</formula>
    </cfRule>
  </conditionalFormatting>
  <conditionalFormatting sqref="A269:J292">
    <cfRule type="expression" dxfId="302" priority="23">
      <formula>IF(AND($L269="Yes",OR($C269&lt;1,$C269="")),TRUE,FALSE)</formula>
    </cfRule>
  </conditionalFormatting>
  <conditionalFormatting sqref="A300:J300">
    <cfRule type="expression" dxfId="301" priority="22">
      <formula>IF(AND($L300="Yes",OR($C300&lt;1,$C300="")),TRUE,FALSE)</formula>
    </cfRule>
  </conditionalFormatting>
  <conditionalFormatting sqref="A301:J324">
    <cfRule type="expression" dxfId="300" priority="21">
      <formula>IF(AND($L301="Yes",OR($C301&lt;1,$C301="")),TRUE,FALSE)</formula>
    </cfRule>
  </conditionalFormatting>
  <conditionalFormatting sqref="A332:J332">
    <cfRule type="expression" dxfId="299" priority="20">
      <formula>IF(AND($L332="Yes",OR($C332&lt;1,$C332="")),TRUE,FALSE)</formula>
    </cfRule>
  </conditionalFormatting>
  <conditionalFormatting sqref="A333:J356">
    <cfRule type="expression" dxfId="298" priority="19">
      <formula>IF(AND($L333="Yes",OR($C333&lt;1,$C333="")),TRUE,FALSE)</formula>
    </cfRule>
  </conditionalFormatting>
  <conditionalFormatting sqref="A364:J364">
    <cfRule type="expression" dxfId="297" priority="18">
      <formula>IF(AND($L364="Yes",OR($C364&lt;1,$C364="")),TRUE,FALSE)</formula>
    </cfRule>
  </conditionalFormatting>
  <conditionalFormatting sqref="A365:J388">
    <cfRule type="expression" dxfId="296" priority="17">
      <formula>IF(AND($L365="Yes",OR($C365&lt;1,$C365="")),TRUE,FALSE)</formula>
    </cfRule>
  </conditionalFormatting>
  <conditionalFormatting sqref="A396:J396">
    <cfRule type="expression" dxfId="295" priority="16">
      <formula>IF(AND($L396="Yes",OR($C396&lt;1,$C396="")),TRUE,FALSE)</formula>
    </cfRule>
  </conditionalFormatting>
  <conditionalFormatting sqref="A397:J420">
    <cfRule type="expression" dxfId="294" priority="15">
      <formula>IF(AND($L397="Yes",OR($C397&lt;1,$C397="")),TRUE,FALSE)</formula>
    </cfRule>
  </conditionalFormatting>
  <conditionalFormatting sqref="A428:J428">
    <cfRule type="expression" dxfId="293" priority="14">
      <formula>IF(AND($L428="Yes",OR($C428&lt;1,$C428="")),TRUE,FALSE)</formula>
    </cfRule>
  </conditionalFormatting>
  <conditionalFormatting sqref="A429:J452">
    <cfRule type="expression" dxfId="292" priority="13">
      <formula>IF(AND($L429="Yes",OR($C429&lt;1,$C429="")),TRUE,FALSE)</formula>
    </cfRule>
  </conditionalFormatting>
  <conditionalFormatting sqref="A460:J460">
    <cfRule type="expression" dxfId="291" priority="12">
      <formula>IF(AND($L460="Yes",OR($C460&lt;1,$C460="")),TRUE,FALSE)</formula>
    </cfRule>
  </conditionalFormatting>
  <conditionalFormatting sqref="A461:J484">
    <cfRule type="expression" dxfId="290" priority="11">
      <formula>IF(AND($L461="Yes",OR($C461&lt;1,$C461="")),TRUE,FALSE)</formula>
    </cfRule>
  </conditionalFormatting>
  <conditionalFormatting sqref="A492:J492">
    <cfRule type="expression" dxfId="289" priority="10">
      <formula>IF(AND($L492="Yes",OR($C492&lt;1,$C492="")),TRUE,FALSE)</formula>
    </cfRule>
  </conditionalFormatting>
  <conditionalFormatting sqref="A493:J516">
    <cfRule type="expression" dxfId="288" priority="9">
      <formula>IF(AND($L493="Yes",OR($C493&lt;1,$C493="")),TRUE,FALSE)</formula>
    </cfRule>
  </conditionalFormatting>
  <conditionalFormatting sqref="A524:J524">
    <cfRule type="expression" dxfId="287" priority="8">
      <formula>IF(AND($L524="Yes",OR($C524&lt;1,$C524="")),TRUE,FALSE)</formula>
    </cfRule>
  </conditionalFormatting>
  <conditionalFormatting sqref="A525:J548">
    <cfRule type="expression" dxfId="286" priority="7">
      <formula>IF(AND($L525="Yes",OR($C525&lt;1,$C525="")),TRUE,FALSE)</formula>
    </cfRule>
  </conditionalFormatting>
  <conditionalFormatting sqref="A556:J556">
    <cfRule type="expression" dxfId="285" priority="6">
      <formula>IF(AND($L556="Yes",OR($C556&lt;1,$C556="")),TRUE,FALSE)</formula>
    </cfRule>
  </conditionalFormatting>
  <conditionalFormatting sqref="A557:J580">
    <cfRule type="expression" dxfId="284" priority="5">
      <formula>IF(AND($L557="Yes",OR($C557&lt;1,$C557="")),TRUE,FALSE)</formula>
    </cfRule>
  </conditionalFormatting>
  <conditionalFormatting sqref="A588:J588">
    <cfRule type="expression" dxfId="283" priority="4">
      <formula>IF(AND($L588="Yes",OR($C588&lt;1,$C588="")),TRUE,FALSE)</formula>
    </cfRule>
  </conditionalFormatting>
  <conditionalFormatting sqref="A589:J612">
    <cfRule type="expression" dxfId="282" priority="3">
      <formula>IF(AND($L589="Yes",OR($C589&lt;1,$C589="")),TRUE,FALSE)</formula>
    </cfRule>
  </conditionalFormatting>
  <conditionalFormatting sqref="A620:J620">
    <cfRule type="expression" dxfId="281" priority="2">
      <formula>IF(AND($L620="Yes",OR($C620&lt;1,$C620="")),TRUE,FALSE)</formula>
    </cfRule>
  </conditionalFormatting>
  <conditionalFormatting sqref="A621:J644">
    <cfRule type="expression" dxfId="280" priority="1">
      <formula>IF(AND($L621="Yes",OR($C621&lt;1,$C621="")),TRUE,FALSE)</formula>
    </cfRule>
  </conditionalFormatting>
  <dataValidations count="3">
    <dataValidation type="list" allowBlank="1" sqref="H9:I9 H41:I41 H73:I73 H105:I105 H137:I137 H169:I169 H201:I201 H233:I233 H265:I265 H297:I297 H329:I329 H361:I361 H393:I393 H425:I425 H457:I457 H489:I489 H521:I521 H553:I553 H585:I585 H617:I617">
      <formula1>$AW$7:$AW$24</formula1>
    </dataValidation>
    <dataValidation type="list" allowBlank="1" sqref="E9:F9 E41:F41 E73:F73 E105:F105 E137:F137 E169:F169 E201:F201 E233:F233 E265:F265 E297:F297 E329:F329 E361:F361 E393:F393 E425:F425 E457:F457 E489:F489 E521:F521 E553:F553 E585:F585 E617:F617">
      <formula1>$AZ$6:$AZ$10</formula1>
    </dataValidation>
    <dataValidation type="list" allowBlank="1" sqref="L12:L36 L44:L68 L76:L100 L108:L132 L140:L164 L172:L196 L204:L228 L236:L260 L268:L292 L300:L324 L332:L356 L364:L388 L396:L420 L428:L452 L460:L484 L492:L516 L524:L548 L556:L580 L588:L612 L620:L644">
      <formula1>$BB$8:$BB$9</formula1>
    </dataValidation>
  </dataValidations>
  <hyperlinks>
    <hyperlink ref="F2" location="GAMES!B7" display="Game 1"/>
    <hyperlink ref="F3" location="GAMES!B39" display="Game 2"/>
    <hyperlink ref="F4" location="GAMES!B71" display="Game 3"/>
    <hyperlink ref="F5" location="GAMES!B103" display="Game 4"/>
    <hyperlink ref="G2" location="GAMES!B135" display="Game 5"/>
    <hyperlink ref="G3" location="GAMES!B167" display="Game 6"/>
    <hyperlink ref="G4" location="GAMES!B199" display="Game 7"/>
    <hyperlink ref="G5" location="GAMES!B231" display="Game 8"/>
    <hyperlink ref="H2" location="GAMES!B263" display="Game 9"/>
    <hyperlink ref="H3" location="GAMES!B295" display="Game 10"/>
    <hyperlink ref="H4" location="GAMES!B327" display="Game 11"/>
    <hyperlink ref="H5" location="GAMES!B359" display="Game 12"/>
    <hyperlink ref="I2" location="GAMES!B391" display="Game 13"/>
    <hyperlink ref="I3" location="GAMES!B423" display="Game 14"/>
    <hyperlink ref="I4" location="GAMES!B455" display="Game 15"/>
    <hyperlink ref="I5" location="GAMES!B487" display="Game 16"/>
    <hyperlink ref="J2" location="GAMES!B519" display="Game 17"/>
    <hyperlink ref="J3" location="GAMES!B551" display="Game 18"/>
    <hyperlink ref="J4" location="GAMES!B583" display="Game 19"/>
    <hyperlink ref="J5" location="GAMES!B615" display="Game 20"/>
  </hyperlinks>
  <pageMargins left="0.7" right="0.7" top="0.75" bottom="0.75" header="0.3" footer="0.3"/>
  <pageSetup orientation="landscape" verticalDpi="300" r:id="rId1"/>
  <tableParts count="2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Team Card</vt:lpstr>
      <vt:lpstr>GAMES</vt:lpstr>
      <vt:lpstr>GAMES!Criteria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Gallo</dc:creator>
  <cp:lastModifiedBy>Tom</cp:lastModifiedBy>
  <cp:lastPrinted>2016-04-25T18:16:26Z</cp:lastPrinted>
  <dcterms:created xsi:type="dcterms:W3CDTF">2014-05-22T21:36:22Z</dcterms:created>
  <dcterms:modified xsi:type="dcterms:W3CDTF">2018-09-02T14:26:46Z</dcterms:modified>
</cp:coreProperties>
</file>